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5" activeTab="5"/>
  </bookViews>
  <sheets>
    <sheet name="Sheet1" sheetId="1" state="hidden" r:id="rId1"/>
    <sheet name="عملية تمويل على اساس قسط سنوى" sheetId="2" state="hidden" r:id="rId2"/>
    <sheet name="Sheet4" sheetId="4" state="hidden" r:id="rId3"/>
    <sheet name="Sheet2" sheetId="5" state="hidden" r:id="rId4"/>
    <sheet name="تمويل الاصول بمقام" sheetId="7" r:id="rId5"/>
    <sheet name="تكلفة التمويل وسعر الادخار" sheetId="11" r:id="rId6"/>
  </sheets>
  <calcPr calcId="124519"/>
</workbook>
</file>

<file path=xl/calcChain.xml><?xml version="1.0" encoding="utf-8"?>
<calcChain xmlns="http://schemas.openxmlformats.org/spreadsheetml/2006/main">
  <c r="F71" i="1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I41" s="1"/>
  <c r="G42"/>
  <c r="G43"/>
  <c r="I43" s="1"/>
  <c r="G44"/>
  <c r="G45"/>
  <c r="I45" s="1"/>
  <c r="G46"/>
  <c r="G47"/>
  <c r="I47" s="1"/>
  <c r="G48"/>
  <c r="G49"/>
  <c r="I49" s="1"/>
  <c r="G50"/>
  <c r="G51"/>
  <c r="I51" s="1"/>
  <c r="G52"/>
  <c r="G53"/>
  <c r="I53" s="1"/>
  <c r="G54"/>
  <c r="G55"/>
  <c r="I55" s="1"/>
  <c r="G56"/>
  <c r="G57"/>
  <c r="I57" s="1"/>
  <c r="G58"/>
  <c r="G59"/>
  <c r="I59" s="1"/>
  <c r="G60"/>
  <c r="G61"/>
  <c r="I61" s="1"/>
  <c r="G62"/>
  <c r="G63"/>
  <c r="I63" s="1"/>
  <c r="G64"/>
  <c r="G65"/>
  <c r="I65" s="1"/>
  <c r="G66"/>
  <c r="G67"/>
  <c r="I67" s="1"/>
  <c r="G68"/>
  <c r="G69"/>
  <c r="I69" s="1"/>
  <c r="I10"/>
  <c r="A69"/>
  <c r="C69" s="1"/>
  <c r="A68"/>
  <c r="C68" s="1"/>
  <c r="A67"/>
  <c r="C67" s="1"/>
  <c r="A66"/>
  <c r="C66" s="1"/>
  <c r="A65"/>
  <c r="C65" s="1"/>
  <c r="A64"/>
  <c r="C64" s="1"/>
  <c r="A63"/>
  <c r="C63" s="1"/>
  <c r="A62"/>
  <c r="C62" s="1"/>
  <c r="A61"/>
  <c r="C61" s="1"/>
  <c r="A60"/>
  <c r="C60" s="1"/>
  <c r="A59"/>
  <c r="C59" s="1"/>
  <c r="A58"/>
  <c r="C58" s="1"/>
  <c r="A57"/>
  <c r="C57" s="1"/>
  <c r="A56"/>
  <c r="C56" s="1"/>
  <c r="A55"/>
  <c r="C55" s="1"/>
  <c r="A54"/>
  <c r="C54" s="1"/>
  <c r="A53"/>
  <c r="C53" s="1"/>
  <c r="A52"/>
  <c r="C52" s="1"/>
  <c r="A51"/>
  <c r="C51" s="1"/>
  <c r="A50"/>
  <c r="C50" s="1"/>
  <c r="A49"/>
  <c r="C49" s="1"/>
  <c r="A48"/>
  <c r="C48" s="1"/>
  <c r="A47"/>
  <c r="C47" s="1"/>
  <c r="A46"/>
  <c r="C46" s="1"/>
  <c r="A45"/>
  <c r="C45" s="1"/>
  <c r="A44"/>
  <c r="C44" s="1"/>
  <c r="A43"/>
  <c r="C43" s="1"/>
  <c r="A42"/>
  <c r="C42" s="1"/>
  <c r="A41"/>
  <c r="C41" s="1"/>
  <c r="A40"/>
  <c r="C40" s="1"/>
  <c r="A39"/>
  <c r="C39" s="1"/>
  <c r="A38"/>
  <c r="C38" s="1"/>
  <c r="A37"/>
  <c r="C37" s="1"/>
  <c r="A36"/>
  <c r="C36" s="1"/>
  <c r="A35"/>
  <c r="C35" s="1"/>
  <c r="A34"/>
  <c r="C34" s="1"/>
  <c r="A33"/>
  <c r="C33" s="1"/>
  <c r="A32"/>
  <c r="C32" s="1"/>
  <c r="A31"/>
  <c r="C31" s="1"/>
  <c r="A30"/>
  <c r="C30" s="1"/>
  <c r="A29"/>
  <c r="C29" s="1"/>
  <c r="A28"/>
  <c r="C28" s="1"/>
  <c r="A27"/>
  <c r="C27" s="1"/>
  <c r="A26"/>
  <c r="C26" s="1"/>
  <c r="A25"/>
  <c r="C25" s="1"/>
  <c r="A24"/>
  <c r="C24" s="1"/>
  <c r="A23"/>
  <c r="C23" s="1"/>
  <c r="A22"/>
  <c r="C22" s="1"/>
  <c r="A21"/>
  <c r="C21" s="1"/>
  <c r="A20"/>
  <c r="C20" s="1"/>
  <c r="A19"/>
  <c r="C19" s="1"/>
  <c r="A18"/>
  <c r="C18" s="1"/>
  <c r="A17"/>
  <c r="C17" s="1"/>
  <c r="A16"/>
  <c r="C16" s="1"/>
  <c r="A15"/>
  <c r="C15" s="1"/>
  <c r="A14"/>
  <c r="C14" s="1"/>
  <c r="A13"/>
  <c r="C13" s="1"/>
  <c r="A12"/>
  <c r="C12" s="1"/>
  <c r="A11"/>
  <c r="C11" s="1"/>
  <c r="B10"/>
  <c r="C10" s="1"/>
  <c r="E71"/>
  <c r="D69"/>
  <c r="F69" s="1"/>
  <c r="D68"/>
  <c r="F68" s="1"/>
  <c r="D67"/>
  <c r="F67" s="1"/>
  <c r="D66"/>
  <c r="F66" s="1"/>
  <c r="D65"/>
  <c r="F65" s="1"/>
  <c r="D64"/>
  <c r="F64" s="1"/>
  <c r="D63"/>
  <c r="F63" s="1"/>
  <c r="D62"/>
  <c r="F62" s="1"/>
  <c r="D61"/>
  <c r="F61" s="1"/>
  <c r="D60"/>
  <c r="F60" s="1"/>
  <c r="D59"/>
  <c r="F59" s="1"/>
  <c r="D58"/>
  <c r="F58" s="1"/>
  <c r="D57"/>
  <c r="F57" s="1"/>
  <c r="D56"/>
  <c r="F56" s="1"/>
  <c r="D55"/>
  <c r="F55" s="1"/>
  <c r="D54"/>
  <c r="F54" s="1"/>
  <c r="D53"/>
  <c r="F53" s="1"/>
  <c r="D52"/>
  <c r="F52" s="1"/>
  <c r="D51"/>
  <c r="F51" s="1"/>
  <c r="D50"/>
  <c r="F50" s="1"/>
  <c r="D49"/>
  <c r="F49" s="1"/>
  <c r="D48"/>
  <c r="F48" s="1"/>
  <c r="D47"/>
  <c r="F47" s="1"/>
  <c r="D46"/>
  <c r="F46" s="1"/>
  <c r="D45"/>
  <c r="F45" s="1"/>
  <c r="D44"/>
  <c r="F44" s="1"/>
  <c r="D43"/>
  <c r="F43" s="1"/>
  <c r="D42"/>
  <c r="F42" s="1"/>
  <c r="D41"/>
  <c r="F41" s="1"/>
  <c r="D40"/>
  <c r="F40" s="1"/>
  <c r="D39"/>
  <c r="F39" s="1"/>
  <c r="D38"/>
  <c r="F38" s="1"/>
  <c r="D37"/>
  <c r="F37" s="1"/>
  <c r="D36"/>
  <c r="F36" s="1"/>
  <c r="D35"/>
  <c r="F35" s="1"/>
  <c r="D34"/>
  <c r="F34" s="1"/>
  <c r="D33"/>
  <c r="F33" s="1"/>
  <c r="D32"/>
  <c r="F32" s="1"/>
  <c r="D31"/>
  <c r="F31" s="1"/>
  <c r="D30"/>
  <c r="F30" s="1"/>
  <c r="D29"/>
  <c r="F29" s="1"/>
  <c r="D28"/>
  <c r="F28" s="1"/>
  <c r="D27"/>
  <c r="F27" s="1"/>
  <c r="D26"/>
  <c r="F26" s="1"/>
  <c r="D25"/>
  <c r="F25" s="1"/>
  <c r="D24"/>
  <c r="F24" s="1"/>
  <c r="D23"/>
  <c r="F23" s="1"/>
  <c r="D22"/>
  <c r="F22" s="1"/>
  <c r="D21"/>
  <c r="F21" s="1"/>
  <c r="D20"/>
  <c r="F20" s="1"/>
  <c r="D19"/>
  <c r="F19" s="1"/>
  <c r="D18"/>
  <c r="F18" s="1"/>
  <c r="D17"/>
  <c r="F17" s="1"/>
  <c r="D16"/>
  <c r="F16" s="1"/>
  <c r="D15"/>
  <c r="F15" s="1"/>
  <c r="D14"/>
  <c r="F14" s="1"/>
  <c r="D13"/>
  <c r="F13" s="1"/>
  <c r="D12"/>
  <c r="F12" s="1"/>
  <c r="D11"/>
  <c r="F11" s="1"/>
  <c r="F10"/>
  <c r="C71" l="1"/>
  <c r="B71"/>
  <c r="I68"/>
  <c r="I66"/>
  <c r="I64"/>
  <c r="I62"/>
  <c r="I60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I16"/>
  <c r="I14"/>
  <c r="I12"/>
  <c r="I39"/>
  <c r="I37"/>
  <c r="I35"/>
  <c r="I33"/>
  <c r="I31"/>
  <c r="I29"/>
  <c r="I27"/>
  <c r="I25"/>
  <c r="I23"/>
  <c r="I21"/>
  <c r="I19"/>
  <c r="I17"/>
  <c r="I15"/>
  <c r="I13"/>
  <c r="I11"/>
  <c r="I12" i="7" l="1"/>
  <c r="I13"/>
  <c r="I14" s="1"/>
  <c r="J14" s="1"/>
  <c r="J15"/>
  <c r="E8"/>
  <c r="E7"/>
  <c r="D72"/>
  <c r="J16" l="1"/>
  <c r="J17" s="1"/>
  <c r="J18"/>
  <c r="F7"/>
  <c r="F8"/>
  <c r="G8" s="1"/>
  <c r="C11" s="1"/>
  <c r="E40" i="1"/>
  <c r="E38"/>
  <c r="C69" i="7" l="1"/>
  <c r="E69" s="1"/>
  <c r="C67"/>
  <c r="E67" s="1"/>
  <c r="C65"/>
  <c r="E65" s="1"/>
  <c r="C63"/>
  <c r="E63" s="1"/>
  <c r="C61"/>
  <c r="E61" s="1"/>
  <c r="C59"/>
  <c r="E59" s="1"/>
  <c r="C57"/>
  <c r="E57" s="1"/>
  <c r="C55"/>
  <c r="E55" s="1"/>
  <c r="C53"/>
  <c r="E53" s="1"/>
  <c r="C51"/>
  <c r="E51" s="1"/>
  <c r="C49"/>
  <c r="E49" s="1"/>
  <c r="C47"/>
  <c r="E47" s="1"/>
  <c r="C45"/>
  <c r="E45" s="1"/>
  <c r="C43"/>
  <c r="E43" s="1"/>
  <c r="C41"/>
  <c r="E41" s="1"/>
  <c r="C39"/>
  <c r="E39" s="1"/>
  <c r="C37"/>
  <c r="E37" s="1"/>
  <c r="C35"/>
  <c r="E35" s="1"/>
  <c r="C31"/>
  <c r="E31" s="1"/>
  <c r="C27"/>
  <c r="E27" s="1"/>
  <c r="C21"/>
  <c r="E21" s="1"/>
  <c r="C70"/>
  <c r="C68"/>
  <c r="E68" s="1"/>
  <c r="C66"/>
  <c r="E66" s="1"/>
  <c r="C64"/>
  <c r="E64" s="1"/>
  <c r="C62"/>
  <c r="E62" s="1"/>
  <c r="C60"/>
  <c r="E60" s="1"/>
  <c r="C58"/>
  <c r="E58" s="1"/>
  <c r="C56"/>
  <c r="E56" s="1"/>
  <c r="C54"/>
  <c r="E54" s="1"/>
  <c r="C52"/>
  <c r="E52" s="1"/>
  <c r="C50"/>
  <c r="E50" s="1"/>
  <c r="C48"/>
  <c r="E48" s="1"/>
  <c r="C46"/>
  <c r="E46" s="1"/>
  <c r="C44"/>
  <c r="E44" s="1"/>
  <c r="C42"/>
  <c r="E42" s="1"/>
  <c r="C40"/>
  <c r="E40" s="1"/>
  <c r="C38"/>
  <c r="E38" s="1"/>
  <c r="C36"/>
  <c r="E36" s="1"/>
  <c r="C34"/>
  <c r="E34" s="1"/>
  <c r="C32"/>
  <c r="E32" s="1"/>
  <c r="C30"/>
  <c r="E30" s="1"/>
  <c r="C28"/>
  <c r="E28" s="1"/>
  <c r="C26"/>
  <c r="E26" s="1"/>
  <c r="C24"/>
  <c r="E24" s="1"/>
  <c r="C22"/>
  <c r="E22" s="1"/>
  <c r="C20"/>
  <c r="E20" s="1"/>
  <c r="C17"/>
  <c r="E17" s="1"/>
  <c r="C14"/>
  <c r="E14" s="1"/>
  <c r="C18"/>
  <c r="E18" s="1"/>
  <c r="C13"/>
  <c r="E13" s="1"/>
  <c r="C33"/>
  <c r="E33" s="1"/>
  <c r="C29"/>
  <c r="E29" s="1"/>
  <c r="C25"/>
  <c r="E25" s="1"/>
  <c r="C23"/>
  <c r="E23" s="1"/>
  <c r="C19"/>
  <c r="E19" s="1"/>
  <c r="C15"/>
  <c r="E15" s="1"/>
  <c r="C12"/>
  <c r="E12" s="1"/>
  <c r="C16"/>
  <c r="E16" s="1"/>
  <c r="E11"/>
  <c r="E39" i="1"/>
  <c r="E41" s="1"/>
  <c r="E42" s="1"/>
  <c r="E70" i="7" l="1"/>
  <c r="E72" s="1"/>
</calcChain>
</file>

<file path=xl/sharedStrings.xml><?xml version="1.0" encoding="utf-8"?>
<sst xmlns="http://schemas.openxmlformats.org/spreadsheetml/2006/main" count="39" uniqueCount="24">
  <si>
    <t>مقام</t>
  </si>
  <si>
    <t>التدفقات النقدية</t>
  </si>
  <si>
    <t>القسط</t>
  </si>
  <si>
    <t>اجمالى الاقساط</t>
  </si>
  <si>
    <t>المدفوع مقدم</t>
  </si>
  <si>
    <t>وتبدا العميلة من الشهر الثانى بعد اكتمل الاجراءات وتوقيع العقد</t>
  </si>
  <si>
    <t>ويرغب العميل الحصول على العقار من المصرف على انه تمويل كالبيع بالتقسيط ل  60 شهر</t>
  </si>
  <si>
    <t xml:space="preserve">عقار  تكلفتها  1500000 وسعر بيعها النقدى 1567620 </t>
  </si>
  <si>
    <t>عائد التمويل الاجمالى</t>
  </si>
  <si>
    <t xml:space="preserve">الفتره </t>
  </si>
  <si>
    <t>شهرا</t>
  </si>
  <si>
    <t>المعدل الشهرى</t>
  </si>
  <si>
    <t>التكلفة</t>
  </si>
  <si>
    <t xml:space="preserve">حساب القسط  </t>
  </si>
  <si>
    <t xml:space="preserve">الفترة </t>
  </si>
  <si>
    <t>شهر 60</t>
  </si>
  <si>
    <t>المعدل السنوى</t>
  </si>
  <si>
    <t>متساوى قياس على اقساط منتج السكن التكافلى</t>
  </si>
  <si>
    <t>متناقص حسب منتج السكن التكافلى</t>
  </si>
  <si>
    <t>عائد منتج السكن التكافلى</t>
  </si>
  <si>
    <t>عائد الادخار</t>
  </si>
  <si>
    <t>تكلفة تمويل العقار</t>
  </si>
  <si>
    <t>ايجاد معدل تمويل العقارات  وسعر الادخار بناء على قياس منتج السكن التكافلى</t>
  </si>
  <si>
    <t xml:space="preserve">قيمة الاشتراك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</si>
</sst>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00000"/>
    <numFmt numFmtId="166" formatCode="0.000"/>
    <numFmt numFmtId="167" formatCode="0.00000000000000"/>
  </numFmts>
  <fonts count="4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1" xfId="0" applyNumberFormat="1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2" borderId="0" xfId="0" applyFill="1"/>
    <xf numFmtId="164" fontId="0" fillId="0" borderId="1" xfId="0" applyNumberFormat="1" applyBorder="1"/>
    <xf numFmtId="164" fontId="0" fillId="0" borderId="0" xfId="0" applyNumberFormat="1"/>
    <xf numFmtId="165" fontId="0" fillId="2" borderId="0" xfId="0" applyNumberFormat="1" applyFill="1"/>
    <xf numFmtId="165" fontId="0" fillId="0" borderId="0" xfId="0" applyNumberFormat="1"/>
    <xf numFmtId="166" fontId="0" fillId="0" borderId="1" xfId="0" applyNumberFormat="1" applyBorder="1"/>
    <xf numFmtId="0" fontId="0" fillId="3" borderId="0" xfId="0" applyFill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2" fontId="0" fillId="3" borderId="0" xfId="0" applyNumberFormat="1" applyFill="1" applyBorder="1"/>
    <xf numFmtId="164" fontId="0" fillId="3" borderId="0" xfId="0" applyNumberFormat="1" applyFill="1" applyBorder="1"/>
    <xf numFmtId="0" fontId="1" fillId="3" borderId="0" xfId="0" applyFont="1" applyFill="1" applyBorder="1"/>
    <xf numFmtId="0" fontId="0" fillId="3" borderId="0" xfId="0" applyFont="1" applyFill="1" applyBorder="1"/>
    <xf numFmtId="167" fontId="0" fillId="0" borderId="0" xfId="0" applyNumberFormat="1"/>
    <xf numFmtId="0" fontId="0" fillId="0" borderId="0" xfId="0" applyFill="1" applyBorder="1"/>
    <xf numFmtId="166" fontId="0" fillId="0" borderId="0" xfId="0" applyNumberFormat="1" applyBorder="1"/>
    <xf numFmtId="164" fontId="0" fillId="0" borderId="0" xfId="0" applyNumberFormat="1" applyBorder="1"/>
    <xf numFmtId="0" fontId="2" fillId="0" borderId="0" xfId="0" applyFont="1"/>
    <xf numFmtId="0" fontId="2" fillId="2" borderId="0" xfId="0" applyFont="1" applyFill="1"/>
    <xf numFmtId="2" fontId="0" fillId="0" borderId="0" xfId="0" applyNumberFormat="1"/>
    <xf numFmtId="0" fontId="1" fillId="8" borderId="1" xfId="0" applyFont="1" applyFill="1" applyBorder="1"/>
    <xf numFmtId="10" fontId="1" fillId="8" borderId="1" xfId="0" applyNumberFormat="1" applyFont="1" applyFill="1" applyBorder="1"/>
    <xf numFmtId="0" fontId="3" fillId="2" borderId="0" xfId="0" applyFont="1" applyFill="1"/>
    <xf numFmtId="0" fontId="3" fillId="0" borderId="0" xfId="0" applyFont="1"/>
    <xf numFmtId="0" fontId="0" fillId="3" borderId="0" xfId="0" applyFill="1"/>
    <xf numFmtId="0" fontId="1" fillId="9" borderId="1" xfId="0" applyFont="1" applyFill="1" applyBorder="1"/>
    <xf numFmtId="10" fontId="1" fillId="9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42"/>
  <sheetViews>
    <sheetView workbookViewId="0">
      <selection activeCell="F11" sqref="F11"/>
    </sheetView>
  </sheetViews>
  <sheetFormatPr defaultRowHeight="14.25"/>
  <cols>
    <col min="2" max="3" width="11.625" customWidth="1"/>
    <col min="4" max="4" width="12" bestFit="1" customWidth="1"/>
    <col min="5" max="5" width="16.75" customWidth="1"/>
    <col min="6" max="6" width="22.625" customWidth="1"/>
    <col min="7" max="7" width="19.875" customWidth="1"/>
  </cols>
  <sheetData>
    <row r="4" spans="2:7" ht="15">
      <c r="B4" s="22"/>
      <c r="C4" s="22"/>
      <c r="D4" s="22"/>
      <c r="E4" s="22"/>
      <c r="F4" s="12"/>
      <c r="G4" s="12"/>
    </row>
    <row r="5" spans="2:7">
      <c r="B5" s="12"/>
      <c r="C5" s="12"/>
      <c r="D5" s="12"/>
      <c r="E5" s="12"/>
      <c r="F5" s="12"/>
      <c r="G5" s="12"/>
    </row>
    <row r="6" spans="2:7">
      <c r="B6" s="12"/>
      <c r="C6" s="12"/>
      <c r="D6" s="12"/>
      <c r="E6" s="12"/>
      <c r="F6" s="12"/>
      <c r="G6" s="12"/>
    </row>
    <row r="7" spans="2:7">
      <c r="B7" s="12"/>
      <c r="C7" s="12"/>
      <c r="D7" s="12"/>
      <c r="E7" s="12"/>
      <c r="F7" s="12"/>
      <c r="G7" s="12"/>
    </row>
    <row r="8" spans="2:7">
      <c r="B8" s="12"/>
      <c r="C8" s="12"/>
      <c r="D8" s="12"/>
      <c r="E8" s="12"/>
      <c r="F8" s="12"/>
      <c r="G8" s="12"/>
    </row>
    <row r="9" spans="2:7">
      <c r="B9" s="12"/>
      <c r="C9" s="12"/>
      <c r="D9" s="12"/>
      <c r="E9" s="12"/>
      <c r="F9" s="12"/>
      <c r="G9" s="12"/>
    </row>
    <row r="10" spans="2:7">
      <c r="B10" s="12"/>
      <c r="C10" s="12"/>
      <c r="D10" s="20"/>
      <c r="E10" s="21"/>
      <c r="F10" s="12"/>
      <c r="G10" s="20"/>
    </row>
    <row r="11" spans="2:7">
      <c r="B11" s="12"/>
      <c r="C11" s="12"/>
      <c r="D11" s="20"/>
      <c r="E11" s="21"/>
      <c r="F11" s="12"/>
      <c r="G11" s="20"/>
    </row>
    <row r="12" spans="2:7">
      <c r="B12" s="12"/>
      <c r="C12" s="12"/>
      <c r="D12" s="20"/>
      <c r="E12" s="21"/>
      <c r="F12" s="12"/>
      <c r="G12" s="20"/>
    </row>
    <row r="13" spans="2:7">
      <c r="B13" s="12"/>
      <c r="C13" s="12"/>
      <c r="D13" s="20"/>
      <c r="E13" s="21"/>
      <c r="F13" s="12"/>
      <c r="G13" s="20"/>
    </row>
    <row r="14" spans="2:7">
      <c r="B14" s="12"/>
      <c r="C14" s="12"/>
      <c r="D14" s="20"/>
      <c r="E14" s="21"/>
      <c r="F14" s="12"/>
      <c r="G14" s="20"/>
    </row>
    <row r="15" spans="2:7">
      <c r="B15" s="12"/>
      <c r="C15" s="12"/>
      <c r="D15" s="20"/>
      <c r="E15" s="21"/>
      <c r="F15" s="12"/>
      <c r="G15" s="20"/>
    </row>
    <row r="16" spans="2:7">
      <c r="B16" s="12"/>
      <c r="C16" s="12"/>
      <c r="D16" s="20"/>
      <c r="E16" s="21"/>
      <c r="F16" s="12"/>
      <c r="G16" s="20"/>
    </row>
    <row r="17" spans="2:7">
      <c r="B17" s="12"/>
      <c r="C17" s="12"/>
      <c r="D17" s="20"/>
      <c r="E17" s="21"/>
      <c r="F17" s="12"/>
      <c r="G17" s="20"/>
    </row>
    <row r="18" spans="2:7">
      <c r="B18" s="12"/>
      <c r="C18" s="12"/>
      <c r="D18" s="20"/>
      <c r="E18" s="21"/>
      <c r="F18" s="12"/>
      <c r="G18" s="20"/>
    </row>
    <row r="19" spans="2:7">
      <c r="B19" s="12"/>
      <c r="C19" s="12"/>
      <c r="D19" s="20"/>
      <c r="E19" s="21"/>
      <c r="F19" s="12"/>
      <c r="G19" s="20"/>
    </row>
    <row r="20" spans="2:7">
      <c r="B20" s="12"/>
      <c r="C20" s="12"/>
      <c r="D20" s="20"/>
      <c r="E20" s="21"/>
      <c r="F20" s="12"/>
      <c r="G20" s="20"/>
    </row>
    <row r="21" spans="2:7">
      <c r="B21" s="12"/>
      <c r="C21" s="12"/>
      <c r="D21" s="20"/>
      <c r="E21" s="21"/>
      <c r="F21" s="12"/>
      <c r="G21" s="20"/>
    </row>
    <row r="22" spans="2:7">
      <c r="B22" s="12"/>
      <c r="C22" s="12"/>
      <c r="D22" s="20"/>
      <c r="E22" s="21"/>
      <c r="F22" s="12"/>
      <c r="G22" s="20"/>
    </row>
    <row r="23" spans="2:7">
      <c r="B23" s="12"/>
      <c r="C23" s="12"/>
      <c r="D23" s="20"/>
      <c r="E23" s="21"/>
      <c r="F23" s="12"/>
      <c r="G23" s="20"/>
    </row>
    <row r="24" spans="2:7">
      <c r="B24" s="12"/>
      <c r="C24" s="12"/>
      <c r="D24" s="20"/>
      <c r="E24" s="21"/>
      <c r="F24" s="12"/>
      <c r="G24" s="20"/>
    </row>
    <row r="25" spans="2:7">
      <c r="B25" s="12"/>
      <c r="C25" s="12"/>
      <c r="D25" s="20"/>
      <c r="E25" s="21"/>
      <c r="F25" s="12"/>
      <c r="G25" s="20"/>
    </row>
    <row r="26" spans="2:7">
      <c r="B26" s="12"/>
      <c r="C26" s="12"/>
      <c r="D26" s="12"/>
      <c r="E26" s="12"/>
      <c r="F26" s="12"/>
      <c r="G26" s="12"/>
    </row>
    <row r="27" spans="2:7">
      <c r="B27" s="12"/>
      <c r="C27" s="12"/>
      <c r="D27" s="12"/>
      <c r="E27" s="12"/>
      <c r="F27" s="12"/>
      <c r="G27" s="12"/>
    </row>
    <row r="28" spans="2:7">
      <c r="B28" s="12"/>
      <c r="C28" s="12"/>
      <c r="D28" s="12"/>
      <c r="E28" s="12"/>
      <c r="F28" s="12"/>
      <c r="G28" s="12"/>
    </row>
    <row r="29" spans="2:7">
      <c r="B29" s="12"/>
      <c r="C29" s="12"/>
      <c r="D29" s="12"/>
      <c r="E29" s="12"/>
      <c r="F29" s="12"/>
      <c r="G29" s="12"/>
    </row>
    <row r="30" spans="2:7">
      <c r="B30" s="12"/>
      <c r="C30" s="12"/>
      <c r="D30" s="23"/>
      <c r="E30" s="12"/>
      <c r="F30" s="12"/>
      <c r="G30" s="12"/>
    </row>
    <row r="31" spans="2:7">
      <c r="B31" s="12"/>
      <c r="C31" s="12"/>
      <c r="D31" s="12"/>
      <c r="E31" s="12"/>
      <c r="F31" s="12"/>
      <c r="G31" s="12"/>
    </row>
    <row r="32" spans="2:7">
      <c r="B32" s="12"/>
      <c r="C32" s="12"/>
      <c r="D32" s="12"/>
      <c r="E32" s="12"/>
      <c r="F32" s="12"/>
      <c r="G32" s="12"/>
    </row>
    <row r="33" spans="2:7">
      <c r="B33" s="12"/>
      <c r="C33" s="12"/>
      <c r="D33" s="12"/>
      <c r="E33" s="12"/>
      <c r="F33" s="12"/>
      <c r="G33" s="12"/>
    </row>
    <row r="34" spans="2:7">
      <c r="B34" s="12"/>
      <c r="C34" s="12"/>
      <c r="D34" s="12"/>
      <c r="E34" s="12"/>
      <c r="F34" s="12"/>
      <c r="G34" s="12"/>
    </row>
    <row r="38" spans="2:7">
      <c r="E38" s="2">
        <f>(1.1)^5</f>
        <v>1.6105100000000006</v>
      </c>
    </row>
    <row r="39" spans="2:7">
      <c r="E39">
        <f>E38-1</f>
        <v>0.61051000000000055</v>
      </c>
    </row>
    <row r="40" spans="2:7">
      <c r="E40">
        <f>E38*0.1</f>
        <v>0.16105100000000006</v>
      </c>
    </row>
    <row r="41" spans="2:7">
      <c r="E41">
        <f>E39/E40</f>
        <v>3.7907867694084505</v>
      </c>
      <c r="F41">
        <v>101900</v>
      </c>
    </row>
    <row r="42" spans="2:7">
      <c r="E42">
        <f>F41*E41</f>
        <v>386281.1718027211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6"/>
  <sheetViews>
    <sheetView workbookViewId="0">
      <selection activeCell="G9" sqref="G9"/>
    </sheetView>
  </sheetViews>
  <sheetFormatPr defaultRowHeight="14.25"/>
  <cols>
    <col min="3" max="3" width="14.875" customWidth="1"/>
    <col min="4" max="4" width="17.25" customWidth="1"/>
    <col min="5" max="5" width="19" customWidth="1"/>
    <col min="6" max="6" width="11.875" customWidth="1"/>
  </cols>
  <sheetData>
    <row r="2" spans="1:7" ht="15">
      <c r="A2" s="12"/>
      <c r="B2" s="12"/>
      <c r="C2" s="12"/>
      <c r="D2" s="22"/>
      <c r="E2" s="22"/>
      <c r="F2" s="22"/>
      <c r="G2" s="12"/>
    </row>
    <row r="3" spans="1:7" ht="15">
      <c r="A3" s="12"/>
      <c r="B3" s="12"/>
      <c r="C3" s="12"/>
      <c r="D3" s="22"/>
      <c r="E3" s="22"/>
      <c r="F3" s="22"/>
      <c r="G3" s="12"/>
    </row>
    <row r="4" spans="1:7" ht="15">
      <c r="A4" s="12"/>
      <c r="B4" s="12"/>
      <c r="C4" s="12"/>
      <c r="D4" s="12"/>
      <c r="E4" s="12"/>
      <c r="F4" s="22"/>
      <c r="G4" s="12"/>
    </row>
    <row r="5" spans="1:7">
      <c r="A5" s="12"/>
      <c r="B5" s="12"/>
      <c r="C5" s="12"/>
      <c r="D5" s="12"/>
      <c r="E5" s="12"/>
      <c r="F5" s="12"/>
      <c r="G5" s="12"/>
    </row>
    <row r="6" spans="1:7" ht="15">
      <c r="A6" s="12"/>
      <c r="B6" s="22"/>
      <c r="C6" s="22"/>
      <c r="D6" s="22"/>
      <c r="E6" s="2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9" spans="1:7">
      <c r="A9" s="12"/>
      <c r="B9" s="12"/>
      <c r="C9" s="12"/>
      <c r="D9" s="12"/>
      <c r="E9" s="12"/>
      <c r="F9" s="12"/>
      <c r="G9" s="12"/>
    </row>
    <row r="10" spans="1:7">
      <c r="A10" s="12"/>
      <c r="B10" s="12"/>
      <c r="C10" s="12"/>
      <c r="D10" s="12"/>
      <c r="E10" s="12"/>
      <c r="F10" s="12"/>
      <c r="G10" s="12"/>
    </row>
    <row r="11" spans="1:7">
      <c r="A11" s="12"/>
      <c r="B11" s="12"/>
      <c r="C11" s="12"/>
      <c r="D11" s="12"/>
      <c r="E11" s="12"/>
      <c r="F11" s="12"/>
      <c r="G11" s="12"/>
    </row>
    <row r="12" spans="1:7">
      <c r="A12" s="12"/>
      <c r="B12" s="12"/>
      <c r="C12" s="12"/>
      <c r="D12" s="20"/>
      <c r="E12" s="21"/>
      <c r="F12" s="12"/>
      <c r="G12" s="20"/>
    </row>
    <row r="13" spans="1:7">
      <c r="A13" s="12"/>
      <c r="B13" s="12"/>
      <c r="C13" s="12"/>
      <c r="D13" s="20"/>
      <c r="E13" s="21"/>
      <c r="F13" s="12"/>
      <c r="G13" s="20"/>
    </row>
    <row r="14" spans="1:7">
      <c r="A14" s="12"/>
      <c r="B14" s="12"/>
      <c r="C14" s="12"/>
      <c r="D14" s="20"/>
      <c r="E14" s="21"/>
      <c r="F14" s="12"/>
      <c r="G14" s="20"/>
    </row>
    <row r="15" spans="1:7">
      <c r="A15" s="12"/>
      <c r="B15" s="12"/>
      <c r="C15" s="12"/>
      <c r="D15" s="20"/>
      <c r="E15" s="21"/>
      <c r="F15" s="12"/>
      <c r="G15" s="20"/>
    </row>
    <row r="16" spans="1:7">
      <c r="A16" s="12"/>
      <c r="B16" s="12"/>
      <c r="C16" s="12"/>
      <c r="D16" s="20"/>
      <c r="E16" s="21"/>
      <c r="F16" s="12"/>
      <c r="G16" s="20"/>
    </row>
    <row r="17" spans="1:7">
      <c r="A17" s="12"/>
      <c r="B17" s="12"/>
      <c r="C17" s="12"/>
      <c r="D17" s="20"/>
      <c r="E17" s="21"/>
      <c r="F17" s="12"/>
      <c r="G17" s="20"/>
    </row>
    <row r="18" spans="1:7">
      <c r="A18" s="12"/>
      <c r="B18" s="12"/>
      <c r="C18" s="12"/>
      <c r="D18" s="20"/>
      <c r="E18" s="21"/>
      <c r="F18" s="12"/>
      <c r="G18" s="20"/>
    </row>
    <row r="19" spans="1:7">
      <c r="A19" s="12"/>
      <c r="B19" s="12"/>
      <c r="C19" s="12"/>
      <c r="D19" s="20"/>
      <c r="E19" s="21"/>
      <c r="F19" s="12"/>
      <c r="G19" s="20"/>
    </row>
    <row r="20" spans="1:7">
      <c r="A20" s="12"/>
      <c r="B20" s="12"/>
      <c r="C20" s="12"/>
      <c r="D20" s="20"/>
      <c r="E20" s="21"/>
      <c r="F20" s="12"/>
      <c r="G20" s="20"/>
    </row>
    <row r="21" spans="1:7">
      <c r="A21" s="12"/>
      <c r="B21" s="12"/>
      <c r="C21" s="12"/>
      <c r="D21" s="20"/>
      <c r="E21" s="21"/>
      <c r="F21" s="12"/>
      <c r="G21" s="20"/>
    </row>
    <row r="22" spans="1:7">
      <c r="A22" s="12"/>
      <c r="B22" s="12"/>
      <c r="C22" s="12"/>
      <c r="D22" s="20"/>
      <c r="E22" s="21"/>
      <c r="F22" s="12"/>
      <c r="G22" s="20"/>
    </row>
    <row r="23" spans="1:7">
      <c r="A23" s="12"/>
      <c r="B23" s="12"/>
      <c r="C23" s="12"/>
      <c r="D23" s="20"/>
      <c r="E23" s="21"/>
      <c r="F23" s="12"/>
      <c r="G23" s="20"/>
    </row>
    <row r="24" spans="1:7">
      <c r="A24" s="12"/>
      <c r="B24" s="12"/>
      <c r="C24" s="12"/>
      <c r="D24" s="20"/>
      <c r="E24" s="21"/>
      <c r="F24" s="12"/>
      <c r="G24" s="20"/>
    </row>
    <row r="25" spans="1:7">
      <c r="A25" s="12"/>
      <c r="B25" s="12"/>
      <c r="C25" s="12"/>
      <c r="D25" s="20"/>
      <c r="E25" s="21"/>
      <c r="F25" s="12"/>
      <c r="G25" s="20"/>
    </row>
    <row r="26" spans="1:7">
      <c r="A26" s="12"/>
      <c r="B26" s="12"/>
      <c r="C26" s="12"/>
      <c r="D26" s="20"/>
      <c r="E26" s="21"/>
      <c r="F26" s="12"/>
      <c r="G26" s="20"/>
    </row>
    <row r="27" spans="1:7">
      <c r="A27" s="12"/>
      <c r="B27" s="12"/>
      <c r="C27" s="12"/>
      <c r="D27" s="20"/>
      <c r="E27" s="21"/>
      <c r="F27" s="12"/>
      <c r="G27" s="20"/>
    </row>
    <row r="28" spans="1:7">
      <c r="A28" s="12"/>
      <c r="B28" s="12"/>
      <c r="C28" s="12"/>
      <c r="D28" s="12"/>
      <c r="E28" s="12"/>
      <c r="F28" s="12"/>
      <c r="G28" s="12"/>
    </row>
    <row r="29" spans="1:7">
      <c r="A29" s="12"/>
      <c r="B29" s="12"/>
      <c r="C29" s="12"/>
      <c r="D29" s="12"/>
      <c r="E29" s="12"/>
      <c r="F29" s="12"/>
      <c r="G29" s="12"/>
    </row>
    <row r="30" spans="1:7">
      <c r="A30" s="12"/>
      <c r="B30" s="12"/>
      <c r="C30" s="12"/>
      <c r="D30" s="12"/>
      <c r="E30" s="12"/>
      <c r="F30" s="12"/>
      <c r="G30" s="12"/>
    </row>
    <row r="31" spans="1:7">
      <c r="A31" s="12"/>
      <c r="B31" s="12"/>
      <c r="C31" s="12"/>
      <c r="D31" s="12"/>
      <c r="E31" s="12"/>
      <c r="F31" s="12"/>
      <c r="G31" s="12"/>
    </row>
    <row r="32" spans="1:7">
      <c r="A32" s="12"/>
      <c r="B32" s="12"/>
      <c r="C32" s="12"/>
      <c r="D32" s="12"/>
      <c r="E32" s="12"/>
      <c r="F32" s="12"/>
      <c r="G32" s="12"/>
    </row>
    <row r="33" spans="1:7">
      <c r="A33" s="12"/>
      <c r="B33" s="12"/>
      <c r="C33" s="12"/>
      <c r="D33" s="12"/>
      <c r="E33" s="12"/>
      <c r="F33" s="12"/>
      <c r="G33" s="12"/>
    </row>
    <row r="34" spans="1:7">
      <c r="A34" s="12"/>
      <c r="B34" s="12"/>
      <c r="C34" s="12"/>
      <c r="D34" s="12"/>
      <c r="E34" s="12"/>
      <c r="F34" s="12"/>
      <c r="G34" s="12"/>
    </row>
    <row r="35" spans="1:7">
      <c r="A35" s="12"/>
      <c r="B35" s="12"/>
      <c r="C35" s="12"/>
      <c r="D35" s="12"/>
      <c r="E35" s="12"/>
      <c r="F35" s="12"/>
      <c r="G35" s="12"/>
    </row>
    <row r="36" spans="1:7">
      <c r="A36" s="12"/>
      <c r="B36" s="12"/>
      <c r="C36" s="12"/>
      <c r="D36" s="12"/>
      <c r="E36" s="12"/>
      <c r="F36" s="12"/>
      <c r="G3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4:G67"/>
  <sheetViews>
    <sheetView workbookViewId="0">
      <selection activeCell="H6" sqref="H6"/>
    </sheetView>
  </sheetViews>
  <sheetFormatPr defaultRowHeight="14.25"/>
  <cols>
    <col min="4" max="4" width="16.25" customWidth="1"/>
  </cols>
  <sheetData>
    <row r="4" spans="3:7">
      <c r="C4" s="12"/>
      <c r="D4" s="12"/>
      <c r="E4" s="12"/>
      <c r="F4" s="12"/>
      <c r="G4" s="12"/>
    </row>
    <row r="5" spans="3:7">
      <c r="C5" s="12"/>
      <c r="D5" s="12"/>
      <c r="E5" s="12"/>
      <c r="F5" s="12"/>
      <c r="G5" s="12"/>
    </row>
    <row r="6" spans="3:7">
      <c r="C6" s="12"/>
      <c r="D6" s="12"/>
      <c r="E6" s="12"/>
      <c r="F6" s="12"/>
      <c r="G6" s="12"/>
    </row>
    <row r="7" spans="3:7">
      <c r="C7" s="12"/>
      <c r="D7" s="12"/>
      <c r="E7" s="12"/>
      <c r="F7" s="12"/>
      <c r="G7" s="12"/>
    </row>
    <row r="8" spans="3:7">
      <c r="C8" s="12"/>
      <c r="D8" s="20"/>
      <c r="E8" s="21"/>
      <c r="F8" s="12"/>
      <c r="G8" s="20"/>
    </row>
    <row r="9" spans="3:7">
      <c r="C9" s="12"/>
      <c r="D9" s="20"/>
      <c r="E9" s="21"/>
      <c r="F9" s="12"/>
      <c r="G9" s="20"/>
    </row>
    <row r="10" spans="3:7">
      <c r="C10" s="12"/>
      <c r="D10" s="20"/>
      <c r="E10" s="21"/>
      <c r="F10" s="12"/>
      <c r="G10" s="20"/>
    </row>
    <row r="11" spans="3:7">
      <c r="C11" s="12"/>
      <c r="D11" s="20"/>
      <c r="E11" s="21"/>
      <c r="F11" s="12"/>
      <c r="G11" s="20"/>
    </row>
    <row r="12" spans="3:7">
      <c r="C12" s="12"/>
      <c r="D12" s="20"/>
      <c r="E12" s="21"/>
      <c r="F12" s="12"/>
      <c r="G12" s="20"/>
    </row>
    <row r="13" spans="3:7">
      <c r="C13" s="12"/>
      <c r="D13" s="20"/>
      <c r="E13" s="21"/>
      <c r="F13" s="12"/>
      <c r="G13" s="20"/>
    </row>
    <row r="14" spans="3:7">
      <c r="C14" s="12"/>
      <c r="D14" s="20"/>
      <c r="E14" s="21"/>
      <c r="F14" s="12"/>
      <c r="G14" s="20"/>
    </row>
    <row r="15" spans="3:7">
      <c r="C15" s="12"/>
      <c r="D15" s="20"/>
      <c r="E15" s="21"/>
      <c r="F15" s="12"/>
      <c r="G15" s="20"/>
    </row>
    <row r="16" spans="3:7">
      <c r="C16" s="12"/>
      <c r="D16" s="20"/>
      <c r="E16" s="21"/>
      <c r="F16" s="12"/>
      <c r="G16" s="20"/>
    </row>
    <row r="17" spans="3:7">
      <c r="C17" s="12"/>
      <c r="D17" s="20"/>
      <c r="E17" s="21"/>
      <c r="F17" s="12"/>
      <c r="G17" s="20"/>
    </row>
    <row r="18" spans="3:7">
      <c r="C18" s="12"/>
      <c r="D18" s="20"/>
      <c r="E18" s="21"/>
      <c r="F18" s="12"/>
      <c r="G18" s="20"/>
    </row>
    <row r="19" spans="3:7">
      <c r="C19" s="12"/>
      <c r="D19" s="20"/>
      <c r="E19" s="21"/>
      <c r="F19" s="12"/>
      <c r="G19" s="20"/>
    </row>
    <row r="20" spans="3:7">
      <c r="C20" s="12"/>
      <c r="D20" s="20"/>
      <c r="E20" s="21"/>
      <c r="F20" s="12"/>
      <c r="G20" s="20"/>
    </row>
    <row r="21" spans="3:7">
      <c r="C21" s="12"/>
      <c r="D21" s="20"/>
      <c r="E21" s="21"/>
      <c r="F21" s="12"/>
      <c r="G21" s="20"/>
    </row>
    <row r="22" spans="3:7">
      <c r="C22" s="12"/>
      <c r="D22" s="20"/>
      <c r="E22" s="21"/>
      <c r="F22" s="12"/>
      <c r="G22" s="20"/>
    </row>
    <row r="23" spans="3:7">
      <c r="C23" s="12"/>
      <c r="D23" s="20"/>
      <c r="E23" s="21"/>
      <c r="F23" s="12"/>
      <c r="G23" s="20"/>
    </row>
    <row r="24" spans="3:7">
      <c r="C24" s="12"/>
      <c r="D24" s="12"/>
      <c r="E24" s="12"/>
      <c r="F24" s="12"/>
      <c r="G24" s="12"/>
    </row>
    <row r="25" spans="3:7">
      <c r="C25" s="12"/>
      <c r="D25" s="12"/>
      <c r="E25" s="12"/>
      <c r="F25" s="12"/>
      <c r="G25" s="12"/>
    </row>
    <row r="26" spans="3:7">
      <c r="C26" s="12"/>
      <c r="D26" s="12"/>
      <c r="E26" s="12"/>
      <c r="F26" s="12"/>
      <c r="G26" s="12"/>
    </row>
    <row r="27" spans="3:7">
      <c r="C27" s="12"/>
      <c r="D27" s="12"/>
      <c r="E27" s="12"/>
      <c r="F27" s="12"/>
      <c r="G27" s="12"/>
    </row>
    <row r="28" spans="3:7">
      <c r="C28" s="12"/>
      <c r="D28" s="12"/>
      <c r="E28" s="12"/>
      <c r="F28" s="12"/>
      <c r="G28" s="12"/>
    </row>
    <row r="29" spans="3:7">
      <c r="C29" s="12"/>
      <c r="D29" s="12"/>
      <c r="E29" s="12"/>
      <c r="F29" s="12"/>
      <c r="G29" s="12"/>
    </row>
    <row r="30" spans="3:7">
      <c r="C30" s="12"/>
      <c r="D30" s="12"/>
      <c r="E30" s="12"/>
      <c r="F30" s="12"/>
      <c r="G30" s="12"/>
    </row>
    <row r="31" spans="3:7">
      <c r="C31" s="12"/>
      <c r="D31" s="12"/>
      <c r="E31" s="12"/>
      <c r="F31" s="12"/>
      <c r="G31" s="12"/>
    </row>
    <row r="32" spans="3:7">
      <c r="C32" s="12"/>
      <c r="D32" s="12"/>
      <c r="E32" s="12"/>
      <c r="F32" s="12"/>
      <c r="G32" s="12"/>
    </row>
    <row r="33" spans="3:7">
      <c r="C33" s="12"/>
      <c r="D33" s="12"/>
      <c r="E33" s="12"/>
      <c r="F33" s="12"/>
      <c r="G33" s="12"/>
    </row>
    <row r="34" spans="3:7">
      <c r="C34" s="12"/>
      <c r="D34" s="12"/>
      <c r="E34" s="12"/>
      <c r="F34" s="12"/>
      <c r="G34" s="12"/>
    </row>
    <row r="35" spans="3:7">
      <c r="C35" s="12"/>
      <c r="D35" s="12"/>
      <c r="E35" s="12"/>
      <c r="F35" s="12"/>
      <c r="G35" s="12"/>
    </row>
    <row r="36" spans="3:7">
      <c r="C36" s="12"/>
      <c r="D36" s="12"/>
      <c r="E36" s="12"/>
      <c r="F36" s="12"/>
      <c r="G36" s="12"/>
    </row>
    <row r="37" spans="3:7">
      <c r="C37" s="12"/>
      <c r="D37" s="12"/>
      <c r="E37" s="12"/>
      <c r="F37" s="12"/>
      <c r="G37" s="12"/>
    </row>
    <row r="38" spans="3:7">
      <c r="C38" s="12"/>
      <c r="D38" s="12"/>
      <c r="E38" s="12"/>
      <c r="F38" s="12"/>
      <c r="G38" s="12"/>
    </row>
    <row r="39" spans="3:7">
      <c r="C39" s="12"/>
      <c r="D39" s="12"/>
      <c r="E39" s="12"/>
      <c r="F39" s="12"/>
      <c r="G39" s="12"/>
    </row>
    <row r="40" spans="3:7">
      <c r="C40" s="12"/>
      <c r="D40" s="12"/>
      <c r="E40" s="12"/>
      <c r="F40" s="12"/>
      <c r="G40" s="12"/>
    </row>
    <row r="41" spans="3:7">
      <c r="C41" s="12"/>
      <c r="D41" s="12"/>
      <c r="E41" s="12"/>
      <c r="F41" s="12"/>
      <c r="G41" s="12"/>
    </row>
    <row r="42" spans="3:7">
      <c r="C42" s="12"/>
      <c r="D42" s="12"/>
      <c r="E42" s="12"/>
      <c r="F42" s="12"/>
      <c r="G42" s="12"/>
    </row>
    <row r="43" spans="3:7">
      <c r="C43" s="12"/>
      <c r="D43" s="12"/>
      <c r="E43" s="12"/>
      <c r="F43" s="12"/>
      <c r="G43" s="12"/>
    </row>
    <row r="44" spans="3:7">
      <c r="C44" s="12"/>
      <c r="D44" s="12"/>
      <c r="E44" s="12"/>
      <c r="F44" s="12"/>
      <c r="G44" s="12"/>
    </row>
    <row r="45" spans="3:7">
      <c r="C45" s="12"/>
      <c r="D45" s="12"/>
      <c r="E45" s="12"/>
      <c r="F45" s="12"/>
      <c r="G45" s="12"/>
    </row>
    <row r="46" spans="3:7">
      <c r="C46" s="12"/>
      <c r="D46" s="12"/>
      <c r="E46" s="12"/>
      <c r="F46" s="12"/>
      <c r="G46" s="12"/>
    </row>
    <row r="47" spans="3:7">
      <c r="C47" s="12"/>
      <c r="D47" s="12"/>
      <c r="E47" s="12"/>
      <c r="F47" s="12"/>
      <c r="G47" s="12"/>
    </row>
    <row r="48" spans="3:7">
      <c r="C48" s="12"/>
      <c r="D48" s="12"/>
      <c r="E48" s="12"/>
      <c r="F48" s="12"/>
      <c r="G48" s="12"/>
    </row>
    <row r="49" spans="3:7">
      <c r="C49" s="12"/>
      <c r="D49" s="12"/>
      <c r="E49" s="12"/>
      <c r="F49" s="12"/>
      <c r="G49" s="12"/>
    </row>
    <row r="50" spans="3:7">
      <c r="C50" s="12"/>
      <c r="D50" s="12"/>
      <c r="E50" s="12"/>
      <c r="F50" s="12"/>
      <c r="G50" s="12"/>
    </row>
    <row r="51" spans="3:7">
      <c r="C51" s="12"/>
      <c r="D51" s="12"/>
      <c r="E51" s="12"/>
      <c r="F51" s="12"/>
      <c r="G51" s="12"/>
    </row>
    <row r="52" spans="3:7">
      <c r="C52" s="12"/>
      <c r="D52" s="12"/>
      <c r="E52" s="12"/>
      <c r="F52" s="12"/>
      <c r="G52" s="12"/>
    </row>
    <row r="53" spans="3:7">
      <c r="C53" s="12"/>
      <c r="D53" s="12"/>
      <c r="E53" s="12"/>
      <c r="F53" s="12"/>
      <c r="G53" s="12"/>
    </row>
    <row r="54" spans="3:7">
      <c r="C54" s="12"/>
      <c r="D54" s="12"/>
      <c r="E54" s="12"/>
      <c r="F54" s="12"/>
      <c r="G54" s="12"/>
    </row>
    <row r="55" spans="3:7">
      <c r="C55" s="12"/>
      <c r="D55" s="12"/>
      <c r="E55" s="12"/>
      <c r="F55" s="12"/>
      <c r="G55" s="12"/>
    </row>
    <row r="56" spans="3:7">
      <c r="C56" s="12"/>
      <c r="D56" s="12"/>
      <c r="E56" s="12"/>
      <c r="F56" s="12"/>
      <c r="G56" s="12"/>
    </row>
    <row r="57" spans="3:7">
      <c r="C57" s="12"/>
      <c r="D57" s="12"/>
      <c r="E57" s="12"/>
      <c r="F57" s="12"/>
      <c r="G57" s="12"/>
    </row>
    <row r="58" spans="3:7">
      <c r="C58" s="12"/>
      <c r="D58" s="12"/>
      <c r="E58" s="12"/>
      <c r="F58" s="12"/>
      <c r="G58" s="12"/>
    </row>
    <row r="59" spans="3:7">
      <c r="C59" s="12"/>
      <c r="D59" s="12"/>
      <c r="E59" s="12"/>
      <c r="F59" s="12"/>
      <c r="G59" s="12"/>
    </row>
    <row r="60" spans="3:7">
      <c r="C60" s="12"/>
      <c r="D60" s="12"/>
      <c r="E60" s="12"/>
      <c r="F60" s="12"/>
      <c r="G60" s="12"/>
    </row>
    <row r="61" spans="3:7">
      <c r="C61" s="12"/>
      <c r="D61" s="12"/>
      <c r="E61" s="12"/>
      <c r="F61" s="12"/>
      <c r="G61" s="12"/>
    </row>
    <row r="62" spans="3:7">
      <c r="C62" s="12"/>
      <c r="D62" s="12"/>
      <c r="E62" s="12"/>
      <c r="F62" s="12"/>
      <c r="G62" s="12"/>
    </row>
    <row r="63" spans="3:7">
      <c r="C63" s="12"/>
      <c r="D63" s="12"/>
      <c r="E63" s="12"/>
      <c r="F63" s="12"/>
      <c r="G63" s="12"/>
    </row>
    <row r="64" spans="3:7">
      <c r="C64" s="12"/>
      <c r="D64" s="12"/>
      <c r="E64" s="12"/>
      <c r="F64" s="12"/>
      <c r="G64" s="12"/>
    </row>
    <row r="65" spans="3:7">
      <c r="C65" s="12"/>
      <c r="D65" s="12"/>
      <c r="E65" s="12"/>
      <c r="F65" s="12"/>
      <c r="G65" s="12"/>
    </row>
    <row r="66" spans="3:7">
      <c r="C66" s="12"/>
      <c r="D66" s="12"/>
      <c r="E66" s="12"/>
      <c r="F66" s="12"/>
      <c r="G66" s="12"/>
    </row>
    <row r="67" spans="3:7">
      <c r="C67" s="12"/>
      <c r="D67" s="12"/>
      <c r="E67" s="12"/>
      <c r="F67" s="12"/>
      <c r="G6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7:J41"/>
  <sheetViews>
    <sheetView workbookViewId="0">
      <selection activeCell="F5" sqref="F4:F5"/>
    </sheetView>
  </sheetViews>
  <sheetFormatPr defaultRowHeight="14.25"/>
  <cols>
    <col min="3" max="3" width="9.125" customWidth="1"/>
    <col min="4" max="4" width="15.625" customWidth="1"/>
    <col min="5" max="5" width="9.625" customWidth="1"/>
    <col min="6" max="6" width="10.375" customWidth="1"/>
    <col min="7" max="7" width="11.125" customWidth="1"/>
    <col min="9" max="9" width="12" bestFit="1" customWidth="1"/>
    <col min="10" max="10" width="10.625" bestFit="1" customWidth="1"/>
  </cols>
  <sheetData>
    <row r="7" spans="3:10">
      <c r="C7" s="2"/>
      <c r="D7" s="2"/>
      <c r="E7" s="2"/>
      <c r="F7" s="2"/>
      <c r="G7" s="2"/>
    </row>
    <row r="8" spans="3:10">
      <c r="C8" s="12"/>
      <c r="D8" s="12"/>
      <c r="E8" s="12"/>
      <c r="F8" s="12"/>
      <c r="G8" s="12"/>
      <c r="H8" s="12"/>
      <c r="I8" s="12"/>
      <c r="J8" s="12"/>
    </row>
    <row r="9" spans="3:10">
      <c r="C9" s="12"/>
      <c r="D9" s="12"/>
      <c r="E9" s="12"/>
      <c r="F9" s="12"/>
      <c r="G9" s="12"/>
      <c r="H9" s="12"/>
      <c r="I9" s="12"/>
      <c r="J9" s="12"/>
    </row>
    <row r="10" spans="3:10">
      <c r="C10" s="12"/>
      <c r="D10" s="12"/>
      <c r="E10" s="12"/>
      <c r="F10" s="12"/>
      <c r="G10" s="12"/>
      <c r="H10" s="12"/>
      <c r="I10" s="12"/>
      <c r="J10" s="12"/>
    </row>
    <row r="11" spans="3:10">
      <c r="C11" s="12"/>
      <c r="D11" s="12"/>
      <c r="E11" s="12"/>
      <c r="F11" s="12"/>
      <c r="G11" s="12"/>
      <c r="H11" s="12"/>
      <c r="I11" s="12"/>
      <c r="J11" s="12"/>
    </row>
    <row r="12" spans="3:10">
      <c r="C12" s="12"/>
      <c r="D12" s="20"/>
      <c r="E12" s="21"/>
      <c r="F12" s="12"/>
      <c r="G12" s="20"/>
      <c r="H12" s="12"/>
      <c r="I12" s="12"/>
      <c r="J12" s="20"/>
    </row>
    <row r="13" spans="3:10">
      <c r="C13" s="12"/>
      <c r="D13" s="20"/>
      <c r="E13" s="21"/>
      <c r="F13" s="12"/>
      <c r="G13" s="20"/>
      <c r="H13" s="12"/>
      <c r="I13" s="12"/>
      <c r="J13" s="20"/>
    </row>
    <row r="14" spans="3:10">
      <c r="C14" s="12"/>
      <c r="D14" s="20"/>
      <c r="E14" s="21"/>
      <c r="F14" s="12"/>
      <c r="G14" s="20"/>
      <c r="H14" s="12"/>
      <c r="I14" s="12"/>
      <c r="J14" s="20"/>
    </row>
    <row r="15" spans="3:10">
      <c r="C15" s="12"/>
      <c r="D15" s="20"/>
      <c r="E15" s="21"/>
      <c r="F15" s="12"/>
      <c r="G15" s="20"/>
      <c r="H15" s="12"/>
      <c r="I15" s="12"/>
      <c r="J15" s="20"/>
    </row>
    <row r="16" spans="3:10">
      <c r="C16" s="12"/>
      <c r="D16" s="20"/>
      <c r="E16" s="21"/>
      <c r="F16" s="12"/>
      <c r="G16" s="20"/>
      <c r="H16" s="12"/>
      <c r="I16" s="12"/>
      <c r="J16" s="20"/>
    </row>
    <row r="17" spans="3:10">
      <c r="C17" s="12"/>
      <c r="D17" s="20"/>
      <c r="E17" s="21"/>
      <c r="F17" s="12"/>
      <c r="G17" s="20"/>
      <c r="H17" s="12"/>
      <c r="I17" s="12"/>
      <c r="J17" s="20"/>
    </row>
    <row r="18" spans="3:10">
      <c r="C18" s="12"/>
      <c r="D18" s="20"/>
      <c r="E18" s="21"/>
      <c r="F18" s="12"/>
      <c r="G18" s="20"/>
      <c r="H18" s="12"/>
      <c r="I18" s="12"/>
      <c r="J18" s="20"/>
    </row>
    <row r="19" spans="3:10">
      <c r="C19" s="12"/>
      <c r="D19" s="20"/>
      <c r="E19" s="21"/>
      <c r="F19" s="12"/>
      <c r="G19" s="20"/>
      <c r="H19" s="12"/>
      <c r="I19" s="12"/>
      <c r="J19" s="20"/>
    </row>
    <row r="20" spans="3:10">
      <c r="C20" s="12"/>
      <c r="D20" s="20"/>
      <c r="E20" s="21"/>
      <c r="F20" s="12"/>
      <c r="G20" s="20"/>
      <c r="H20" s="12"/>
      <c r="I20" s="12"/>
      <c r="J20" s="20"/>
    </row>
    <row r="21" spans="3:10">
      <c r="C21" s="12"/>
      <c r="D21" s="20"/>
      <c r="E21" s="21"/>
      <c r="F21" s="12"/>
      <c r="G21" s="20"/>
      <c r="H21" s="12"/>
      <c r="I21" s="12"/>
      <c r="J21" s="20"/>
    </row>
    <row r="22" spans="3:10">
      <c r="C22" s="12"/>
      <c r="D22" s="20"/>
      <c r="E22" s="21"/>
      <c r="F22" s="12"/>
      <c r="G22" s="20"/>
      <c r="H22" s="12"/>
      <c r="I22" s="12"/>
      <c r="J22" s="20"/>
    </row>
    <row r="23" spans="3:10">
      <c r="C23" s="12"/>
      <c r="D23" s="20"/>
      <c r="E23" s="21"/>
      <c r="F23" s="12"/>
      <c r="G23" s="20"/>
      <c r="H23" s="12"/>
      <c r="I23" s="12"/>
      <c r="J23" s="20"/>
    </row>
    <row r="24" spans="3:10">
      <c r="C24" s="12"/>
      <c r="D24" s="20"/>
      <c r="E24" s="21"/>
      <c r="F24" s="12"/>
      <c r="G24" s="20"/>
      <c r="H24" s="12"/>
      <c r="I24" s="12"/>
      <c r="J24" s="20"/>
    </row>
    <row r="25" spans="3:10">
      <c r="C25" s="12"/>
      <c r="D25" s="20"/>
      <c r="E25" s="21"/>
      <c r="F25" s="12"/>
      <c r="G25" s="20"/>
      <c r="H25" s="12"/>
      <c r="I25" s="12"/>
      <c r="J25" s="20"/>
    </row>
    <row r="26" spans="3:10">
      <c r="C26" s="12"/>
      <c r="D26" s="20"/>
      <c r="E26" s="21"/>
      <c r="F26" s="12"/>
      <c r="G26" s="20"/>
      <c r="H26" s="12"/>
      <c r="I26" s="12"/>
      <c r="J26" s="12"/>
    </row>
    <row r="27" spans="3:10">
      <c r="C27" s="12"/>
      <c r="D27" s="20"/>
      <c r="E27" s="21"/>
      <c r="F27" s="12"/>
      <c r="G27" s="20"/>
      <c r="H27" s="12"/>
      <c r="I27" s="12"/>
      <c r="J27" s="12"/>
    </row>
    <row r="28" spans="3:10">
      <c r="C28" s="12"/>
      <c r="D28" s="12"/>
      <c r="E28" s="12"/>
      <c r="F28" s="12"/>
      <c r="G28" s="12"/>
      <c r="H28" s="12"/>
      <c r="I28" s="12"/>
      <c r="J28" s="12"/>
    </row>
    <row r="29" spans="3:10">
      <c r="C29" s="12"/>
      <c r="D29" s="12"/>
      <c r="E29" s="12"/>
      <c r="F29" s="12"/>
      <c r="G29" s="12"/>
      <c r="H29" s="12"/>
      <c r="I29" s="12"/>
      <c r="J29" s="12"/>
    </row>
    <row r="30" spans="3:10">
      <c r="C30" s="12"/>
      <c r="D30" s="12"/>
      <c r="E30" s="12"/>
      <c r="F30" s="12"/>
      <c r="G30" s="12"/>
      <c r="H30" s="12"/>
      <c r="I30" s="12"/>
      <c r="J30" s="12"/>
    </row>
    <row r="31" spans="3:10">
      <c r="C31" s="12"/>
      <c r="D31" s="12"/>
      <c r="E31" s="12"/>
      <c r="F31" s="12"/>
      <c r="G31" s="12"/>
      <c r="H31" s="12"/>
      <c r="I31" s="12"/>
      <c r="J31" s="12"/>
    </row>
    <row r="32" spans="3:10">
      <c r="C32" s="12"/>
      <c r="D32" s="12"/>
      <c r="E32" s="12"/>
      <c r="F32" s="12"/>
      <c r="G32" s="12"/>
      <c r="H32" s="12"/>
      <c r="I32" s="12"/>
      <c r="J32" s="12"/>
    </row>
    <row r="33" spans="3:10">
      <c r="C33" s="12"/>
      <c r="D33" s="12"/>
      <c r="E33" s="12"/>
      <c r="F33" s="12"/>
      <c r="G33" s="12"/>
      <c r="H33" s="12"/>
      <c r="I33" s="12"/>
      <c r="J33" s="12"/>
    </row>
    <row r="34" spans="3:10">
      <c r="C34" s="12"/>
      <c r="D34" s="12"/>
      <c r="E34" s="12"/>
      <c r="F34" s="12"/>
      <c r="G34" s="12"/>
      <c r="H34" s="12"/>
      <c r="I34" s="12"/>
      <c r="J34" s="12"/>
    </row>
    <row r="35" spans="3:10">
      <c r="C35" s="12"/>
      <c r="D35" s="12"/>
      <c r="E35" s="12"/>
      <c r="F35" s="12"/>
      <c r="G35" s="12"/>
      <c r="H35" s="12"/>
      <c r="I35" s="12"/>
      <c r="J35" s="12"/>
    </row>
    <row r="36" spans="3:10">
      <c r="C36" s="12"/>
      <c r="D36" s="12"/>
      <c r="E36" s="12"/>
      <c r="F36" s="12"/>
      <c r="G36" s="12"/>
      <c r="H36" s="12"/>
      <c r="I36" s="12"/>
      <c r="J36" s="12"/>
    </row>
    <row r="37" spans="3:10">
      <c r="C37" s="12"/>
      <c r="D37" s="12"/>
      <c r="E37" s="12"/>
      <c r="F37" s="12"/>
      <c r="G37" s="12"/>
      <c r="H37" s="12"/>
      <c r="I37" s="12"/>
      <c r="J37" s="12"/>
    </row>
    <row r="38" spans="3:10">
      <c r="C38" s="12"/>
      <c r="D38" s="12"/>
      <c r="E38" s="12"/>
      <c r="F38" s="12"/>
      <c r="G38" s="12"/>
      <c r="H38" s="12"/>
      <c r="I38" s="12"/>
      <c r="J38" s="12"/>
    </row>
    <row r="39" spans="3:10">
      <c r="C39" s="12"/>
      <c r="D39" s="12"/>
      <c r="E39" s="12"/>
      <c r="F39" s="12"/>
      <c r="G39" s="12"/>
      <c r="H39" s="12"/>
      <c r="I39" s="12"/>
      <c r="J39" s="12"/>
    </row>
    <row r="40" spans="3:10">
      <c r="C40" s="12"/>
      <c r="D40" s="12"/>
      <c r="E40" s="12"/>
      <c r="F40" s="12"/>
      <c r="G40" s="12"/>
      <c r="H40" s="12"/>
      <c r="I40" s="12"/>
      <c r="J40" s="12"/>
    </row>
    <row r="41" spans="3:10">
      <c r="C41" s="12"/>
      <c r="D41" s="12"/>
      <c r="E41" s="12"/>
      <c r="F41" s="12"/>
      <c r="G41" s="12"/>
      <c r="H41" s="12"/>
      <c r="I41" s="12"/>
      <c r="J41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P76"/>
  <sheetViews>
    <sheetView workbookViewId="0">
      <selection activeCell="C7" sqref="C7:G72"/>
    </sheetView>
  </sheetViews>
  <sheetFormatPr defaultRowHeight="14.25"/>
  <cols>
    <col min="4" max="4" width="11.375" customWidth="1"/>
    <col min="5" max="5" width="13.75" customWidth="1"/>
    <col min="6" max="6" width="22" customWidth="1"/>
    <col min="7" max="7" width="12.625" customWidth="1"/>
    <col min="9" max="9" width="13.375" customWidth="1"/>
    <col min="10" max="10" width="11.625" customWidth="1"/>
    <col min="14" max="14" width="12.625" customWidth="1"/>
    <col min="15" max="15" width="11" customWidth="1"/>
  </cols>
  <sheetData>
    <row r="4" spans="1:16" ht="15">
      <c r="A4" s="2"/>
      <c r="B4" s="2"/>
      <c r="C4" s="5"/>
      <c r="D4" s="5"/>
      <c r="E4" s="5" t="s">
        <v>7</v>
      </c>
      <c r="F4" s="2"/>
      <c r="G4" s="2"/>
      <c r="H4" s="2"/>
      <c r="I4" s="2"/>
      <c r="J4" s="2"/>
    </row>
    <row r="5" spans="1:16" ht="15">
      <c r="A5" s="2"/>
      <c r="B5" s="2"/>
      <c r="C5" s="5"/>
      <c r="D5" s="5"/>
      <c r="E5" s="5" t="s">
        <v>6</v>
      </c>
      <c r="F5" s="2"/>
      <c r="G5" s="2"/>
      <c r="H5" s="2"/>
      <c r="I5" s="2"/>
      <c r="J5" s="2"/>
    </row>
    <row r="6" spans="1:16" ht="15">
      <c r="A6" s="2"/>
      <c r="B6" s="2"/>
      <c r="C6" s="2"/>
      <c r="D6" s="2"/>
      <c r="E6" s="5" t="s">
        <v>5</v>
      </c>
      <c r="F6" s="2"/>
      <c r="G6" s="2"/>
      <c r="H6" s="2"/>
      <c r="I6" s="2"/>
      <c r="J6" s="2"/>
    </row>
    <row r="7" spans="1:16">
      <c r="A7" s="2"/>
      <c r="B7" s="2"/>
      <c r="C7" s="2"/>
      <c r="D7" s="2"/>
      <c r="E7" s="6">
        <f>(1567620/1500000)^(1/3)</f>
        <v>1.0148063564840775</v>
      </c>
      <c r="F7" s="2">
        <f>E8-1</f>
        <v>2.9831941160488595E-2</v>
      </c>
      <c r="G7" s="2"/>
      <c r="H7" s="2"/>
      <c r="I7" s="2"/>
      <c r="J7" s="2"/>
    </row>
    <row r="8" spans="1:16">
      <c r="A8" s="2"/>
      <c r="B8" s="2"/>
      <c r="C8" s="2"/>
      <c r="D8" s="2"/>
      <c r="E8" s="10">
        <f>E7^2</f>
        <v>1.0298319411604886</v>
      </c>
      <c r="F8" s="9">
        <f>F7/60*2</f>
        <v>9.9439803868295318E-4</v>
      </c>
      <c r="G8" s="9">
        <f>F8+1</f>
        <v>1.0009943980386828</v>
      </c>
      <c r="H8" s="2"/>
      <c r="I8" s="2"/>
      <c r="J8" s="2"/>
    </row>
    <row r="9" spans="1:16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6">
      <c r="A10" s="2"/>
      <c r="B10" s="2"/>
      <c r="C10" s="4" t="s">
        <v>0</v>
      </c>
      <c r="D10" s="4" t="s">
        <v>1</v>
      </c>
      <c r="E10" s="4"/>
      <c r="F10" s="12"/>
      <c r="G10" s="12"/>
      <c r="H10" s="2"/>
      <c r="I10" s="2"/>
      <c r="J10" s="2"/>
    </row>
    <row r="11" spans="1:16">
      <c r="A11" s="2"/>
      <c r="B11" s="2"/>
      <c r="C11" s="3">
        <f>G8</f>
        <v>1.0009943980386828</v>
      </c>
      <c r="D11" s="11">
        <v>25765.638500000001</v>
      </c>
      <c r="E11" s="7">
        <f>D11/C11</f>
        <v>25740.04265207117</v>
      </c>
      <c r="F11" s="13"/>
      <c r="G11" s="14"/>
      <c r="H11" s="2"/>
      <c r="I11" s="2"/>
      <c r="J11" s="2"/>
      <c r="M11" s="13"/>
      <c r="N11" s="26"/>
      <c r="O11" s="27"/>
      <c r="P11" s="13"/>
    </row>
    <row r="12" spans="1:16">
      <c r="A12" s="2"/>
      <c r="B12" s="2"/>
      <c r="C12" s="3">
        <f>C11^2</f>
        <v>1.0019897849048249</v>
      </c>
      <c r="D12" s="11">
        <v>25765.638500000001</v>
      </c>
      <c r="E12" s="7">
        <f t="shared" ref="E12:E70" si="0">D12/C12</f>
        <v>25714.472231318585</v>
      </c>
      <c r="F12" s="13"/>
      <c r="G12" s="14"/>
      <c r="H12" s="2"/>
      <c r="I12" s="2">
        <f>1500000*C70</f>
        <v>1592172.355801421</v>
      </c>
      <c r="J12" s="2"/>
      <c r="M12" s="13"/>
      <c r="N12" s="26"/>
      <c r="O12" s="27"/>
      <c r="P12" s="13"/>
    </row>
    <row r="13" spans="1:16">
      <c r="A13" s="2"/>
      <c r="B13" s="2"/>
      <c r="C13" s="3">
        <f>C11^3</f>
        <v>1.0029861615817146</v>
      </c>
      <c r="D13" s="11">
        <v>25765.638500000001</v>
      </c>
      <c r="E13" s="7">
        <f t="shared" si="0"/>
        <v>25688.927212482624</v>
      </c>
      <c r="F13" s="13"/>
      <c r="G13" s="14"/>
      <c r="H13" s="2"/>
      <c r="I13" s="10">
        <f>C11+C12+C13+C14+C15+C16+C17+C18+C19+C20+C21+C22+C23+C24+C25+C26+C27+C28+C29+C30+C31+C32+C33+C34+C35+C36+C37+C38+C39+C40+C41+C42+C43+C44+C45+C46+C47+C48+C49+C50+C51+C52+C53+C54+C55+C56+C57+C58+C59+C60+C61+C62+C63+C64+C65+C66+C67+C68+C69+1</f>
        <v>61.794407079021866</v>
      </c>
      <c r="J13" s="2"/>
      <c r="M13" s="13"/>
      <c r="N13" s="26"/>
      <c r="O13" s="27"/>
      <c r="P13" s="13"/>
    </row>
    <row r="14" spans="1:16">
      <c r="A14" s="2"/>
      <c r="B14" s="2"/>
      <c r="C14" s="3">
        <f>C11^4</f>
        <v>1.0039835290536174</v>
      </c>
      <c r="D14" s="11">
        <v>25765.638500000001</v>
      </c>
      <c r="E14" s="7">
        <f t="shared" si="0"/>
        <v>25663.407570328771</v>
      </c>
      <c r="F14" s="13"/>
      <c r="G14" s="14"/>
      <c r="H14" s="6" t="s">
        <v>2</v>
      </c>
      <c r="I14" s="16">
        <f>I12/I13</f>
        <v>25765.638527211242</v>
      </c>
      <c r="J14" s="17">
        <f>I14*60</f>
        <v>1545938.3116326744</v>
      </c>
      <c r="K14" s="6" t="s">
        <v>3</v>
      </c>
      <c r="M14" s="13"/>
      <c r="N14" s="26"/>
      <c r="O14" s="27"/>
      <c r="P14" s="13"/>
    </row>
    <row r="15" spans="1:16">
      <c r="A15" s="2"/>
      <c r="B15" s="2"/>
      <c r="C15" s="3">
        <f>C11^5</f>
        <v>1.0049818883057782</v>
      </c>
      <c r="D15" s="11">
        <v>25765.638500000001</v>
      </c>
      <c r="E15" s="7">
        <f t="shared" si="0"/>
        <v>25637.913279647571</v>
      </c>
      <c r="F15" s="13"/>
      <c r="G15" s="14"/>
      <c r="H15" s="2"/>
      <c r="I15" s="2"/>
      <c r="J15" s="2">
        <f>C11^61</f>
        <v>1.0625037392461831</v>
      </c>
      <c r="K15" s="2"/>
      <c r="M15" s="13"/>
      <c r="N15" s="26"/>
      <c r="O15" s="27"/>
      <c r="P15" s="13"/>
    </row>
    <row r="16" spans="1:16">
      <c r="A16" s="2"/>
      <c r="B16" s="2"/>
      <c r="C16" s="3">
        <f>C11^6</f>
        <v>1.0059812403244213</v>
      </c>
      <c r="D16" s="11">
        <v>25765.638500000001</v>
      </c>
      <c r="E16" s="7">
        <f t="shared" si="0"/>
        <v>25612.444315254605</v>
      </c>
      <c r="F16" s="13"/>
      <c r="G16" s="14"/>
      <c r="H16" s="2"/>
      <c r="I16" s="2"/>
      <c r="J16" s="2">
        <f>J14/J15</f>
        <v>1454995.6433371939</v>
      </c>
      <c r="K16" s="2"/>
      <c r="M16" s="13"/>
      <c r="N16" s="26"/>
      <c r="O16" s="27"/>
      <c r="P16" s="13"/>
    </row>
    <row r="17" spans="1:16">
      <c r="A17" s="2"/>
      <c r="B17" s="2"/>
      <c r="C17" s="3">
        <f>C11^7</f>
        <v>1.0069815860967517</v>
      </c>
      <c r="D17" s="11">
        <v>25765.638500000001</v>
      </c>
      <c r="E17" s="7">
        <f t="shared" si="0"/>
        <v>25587.000651990489</v>
      </c>
      <c r="F17" s="13"/>
      <c r="G17" s="14"/>
      <c r="H17" s="2"/>
      <c r="I17" s="2"/>
      <c r="J17" s="18">
        <f>1500000-J16</f>
        <v>45004.356662806123</v>
      </c>
      <c r="K17" s="6" t="s">
        <v>4</v>
      </c>
      <c r="M17" s="13"/>
      <c r="N17" s="26"/>
      <c r="O17" s="27"/>
      <c r="P17" s="13"/>
    </row>
    <row r="18" spans="1:16">
      <c r="A18" s="2"/>
      <c r="B18" s="2"/>
      <c r="C18" s="3">
        <f>C11^8</f>
        <v>1.0079829266109559</v>
      </c>
      <c r="D18" s="11">
        <v>25765.638500000001</v>
      </c>
      <c r="E18" s="7">
        <f t="shared" si="0"/>
        <v>25561.582264720822</v>
      </c>
      <c r="F18" s="13"/>
      <c r="G18" s="14"/>
      <c r="H18" s="2"/>
      <c r="I18" s="2"/>
      <c r="J18" s="19">
        <f>J14+J17</f>
        <v>1590942.6682954805</v>
      </c>
      <c r="M18" s="13"/>
      <c r="N18" s="26"/>
      <c r="O18" s="27"/>
      <c r="P18" s="13"/>
    </row>
    <row r="19" spans="1:16">
      <c r="A19" s="2"/>
      <c r="B19" s="2"/>
      <c r="C19" s="3">
        <f>C11^9</f>
        <v>1.0089852628562037</v>
      </c>
      <c r="D19" s="11">
        <v>25765.638500000001</v>
      </c>
      <c r="E19" s="7">
        <f t="shared" si="0"/>
        <v>25536.189128336169</v>
      </c>
      <c r="F19" s="13"/>
      <c r="G19" s="14"/>
      <c r="H19" s="2"/>
      <c r="I19" s="2"/>
      <c r="J19" s="2"/>
      <c r="M19" s="13"/>
      <c r="N19" s="26"/>
      <c r="O19" s="27"/>
      <c r="P19" s="13"/>
    </row>
    <row r="20" spans="1:16">
      <c r="A20" s="2"/>
      <c r="B20" s="2"/>
      <c r="C20" s="3">
        <f>C11^10</f>
        <v>1.0099885958226476</v>
      </c>
      <c r="D20" s="11">
        <v>25765.638500000001</v>
      </c>
      <c r="E20" s="7">
        <f t="shared" si="0"/>
        <v>25510.821217752055</v>
      </c>
      <c r="F20" s="13"/>
      <c r="G20" s="14"/>
      <c r="H20" s="2"/>
      <c r="I20" s="2"/>
      <c r="J20" s="2"/>
      <c r="M20" s="13"/>
      <c r="N20" s="26"/>
      <c r="O20" s="27"/>
      <c r="P20" s="13"/>
    </row>
    <row r="21" spans="1:16">
      <c r="A21" s="2"/>
      <c r="B21" s="2"/>
      <c r="C21" s="3">
        <f>C11^11</f>
        <v>1.0109929265014257</v>
      </c>
      <c r="D21" s="11">
        <v>25765.638500000001</v>
      </c>
      <c r="E21" s="7">
        <f t="shared" si="0"/>
        <v>25485.478507908894</v>
      </c>
      <c r="F21" s="13"/>
      <c r="G21" s="14"/>
      <c r="H21" s="2"/>
      <c r="I21" s="2"/>
      <c r="J21" s="2"/>
      <c r="M21" s="13"/>
      <c r="N21" s="26"/>
      <c r="O21" s="27"/>
      <c r="P21" s="13"/>
    </row>
    <row r="22" spans="1:16">
      <c r="A22" s="2"/>
      <c r="B22" s="2"/>
      <c r="C22" s="3">
        <f>C11^12</f>
        <v>1.011998255884661</v>
      </c>
      <c r="D22" s="11">
        <v>25765.638500000001</v>
      </c>
      <c r="E22" s="7">
        <f t="shared" si="0"/>
        <v>25460.160973772025</v>
      </c>
      <c r="F22" s="13"/>
      <c r="G22" s="14"/>
      <c r="H22" s="2"/>
      <c r="I22" s="2"/>
      <c r="J22" s="2"/>
      <c r="M22" s="13"/>
      <c r="N22" s="26"/>
      <c r="O22" s="27"/>
      <c r="P22" s="13"/>
    </row>
    <row r="23" spans="1:16">
      <c r="A23" s="2"/>
      <c r="B23" s="2"/>
      <c r="C23" s="3">
        <f>C11^13</f>
        <v>1.013004584965463</v>
      </c>
      <c r="D23" s="11">
        <v>25765.638500000001</v>
      </c>
      <c r="E23" s="7">
        <f t="shared" si="0"/>
        <v>25434.868590331647</v>
      </c>
      <c r="F23" s="25"/>
      <c r="G23" s="14"/>
      <c r="H23" s="2"/>
      <c r="I23" s="2"/>
      <c r="J23" s="2"/>
      <c r="M23" s="13"/>
      <c r="N23" s="26"/>
      <c r="O23" s="27"/>
      <c r="P23" s="13"/>
    </row>
    <row r="24" spans="1:16">
      <c r="A24" s="2"/>
      <c r="B24" s="2"/>
      <c r="C24" s="3">
        <f>C11^14</f>
        <v>1.0140119147379296</v>
      </c>
      <c r="D24" s="11">
        <v>25765.638500000001</v>
      </c>
      <c r="E24" s="7">
        <f t="shared" si="0"/>
        <v>25409.601332602786</v>
      </c>
      <c r="F24" s="25"/>
      <c r="G24" s="14"/>
      <c r="H24" s="2"/>
      <c r="I24" s="2"/>
      <c r="J24" s="2"/>
      <c r="M24" s="13"/>
      <c r="N24" s="26"/>
      <c r="O24" s="27"/>
      <c r="P24" s="13"/>
    </row>
    <row r="25" spans="1:16">
      <c r="A25" s="2"/>
      <c r="B25" s="2"/>
      <c r="C25" s="3">
        <f>C11^15</f>
        <v>1.015020246197146</v>
      </c>
      <c r="D25" s="11">
        <v>25765.638500000001</v>
      </c>
      <c r="E25" s="7">
        <f t="shared" si="0"/>
        <v>25384.359175625326</v>
      </c>
      <c r="F25" s="25"/>
      <c r="G25" s="14"/>
      <c r="H25" s="2"/>
      <c r="I25" s="2"/>
      <c r="J25" s="2"/>
      <c r="M25" s="13"/>
      <c r="N25" s="26"/>
      <c r="O25" s="27"/>
      <c r="P25" s="13"/>
    </row>
    <row r="26" spans="1:16">
      <c r="A26" s="2"/>
      <c r="B26" s="2"/>
      <c r="C26" s="3">
        <f>C11^16</f>
        <v>1.0160295803391877</v>
      </c>
      <c r="D26" s="11">
        <v>25765.638500000001</v>
      </c>
      <c r="E26" s="7">
        <f t="shared" si="0"/>
        <v>25359.142094463918</v>
      </c>
      <c r="F26" s="25"/>
      <c r="G26" s="15"/>
      <c r="H26" s="2"/>
      <c r="I26" s="2"/>
      <c r="J26" s="2"/>
      <c r="M26" s="13"/>
      <c r="N26" s="26"/>
      <c r="O26" s="27"/>
      <c r="P26" s="13"/>
    </row>
    <row r="27" spans="1:16">
      <c r="A27" s="2"/>
      <c r="B27" s="2"/>
      <c r="C27" s="3">
        <f>C11^17</f>
        <v>1.0170399181611207</v>
      </c>
      <c r="D27" s="11">
        <v>25765.638500000001</v>
      </c>
      <c r="E27" s="7">
        <f t="shared" si="0"/>
        <v>25333.950064207977</v>
      </c>
      <c r="F27" s="25"/>
      <c r="G27" s="8"/>
      <c r="H27" s="2"/>
      <c r="I27" s="2"/>
      <c r="J27" s="2"/>
      <c r="M27" s="13"/>
      <c r="N27" s="26"/>
      <c r="O27" s="27"/>
      <c r="P27" s="13"/>
    </row>
    <row r="28" spans="1:16">
      <c r="A28" s="2"/>
      <c r="B28" s="2"/>
      <c r="C28" s="3">
        <f>C11^18</f>
        <v>1.0180512606610022</v>
      </c>
      <c r="D28" s="11">
        <v>25765.638500000001</v>
      </c>
      <c r="E28" s="7">
        <f t="shared" si="0"/>
        <v>25308.783059971694</v>
      </c>
      <c r="F28" s="25"/>
      <c r="G28" s="8"/>
      <c r="H28" s="2"/>
      <c r="I28" s="2"/>
      <c r="J28" s="2"/>
      <c r="M28" s="13"/>
      <c r="N28" s="26"/>
      <c r="O28" s="27"/>
      <c r="P28" s="13"/>
    </row>
    <row r="29" spans="1:16">
      <c r="A29" s="2"/>
      <c r="B29" s="2"/>
      <c r="C29" s="3">
        <f>C11^19</f>
        <v>1.0190636088378822</v>
      </c>
      <c r="D29" s="11">
        <v>25765.638500000001</v>
      </c>
      <c r="E29" s="7">
        <f t="shared" si="0"/>
        <v>25283.641056893957</v>
      </c>
      <c r="F29" s="25"/>
      <c r="G29" s="8"/>
      <c r="H29" s="2"/>
      <c r="I29" s="2"/>
      <c r="J29" s="2"/>
      <c r="M29" s="13"/>
      <c r="N29" s="26"/>
      <c r="O29" s="27"/>
      <c r="P29" s="13"/>
    </row>
    <row r="30" spans="1:16">
      <c r="A30" s="2"/>
      <c r="B30" s="2"/>
      <c r="C30" s="3">
        <f>C11^20</f>
        <v>1.0200769636918035</v>
      </c>
      <c r="D30" s="11">
        <v>25765.638500000001</v>
      </c>
      <c r="E30" s="7">
        <f t="shared" si="0"/>
        <v>25258.524030138367</v>
      </c>
      <c r="F30" s="25"/>
      <c r="G30" s="8"/>
      <c r="H30" s="2"/>
      <c r="I30" s="2"/>
      <c r="J30" s="2"/>
      <c r="M30" s="13"/>
      <c r="N30" s="26"/>
      <c r="O30" s="27"/>
      <c r="P30" s="13"/>
    </row>
    <row r="31" spans="1:16">
      <c r="A31" s="2"/>
      <c r="B31" s="2"/>
      <c r="C31" s="3">
        <f>C11^21</f>
        <v>1.0210913262238042</v>
      </c>
      <c r="D31" s="11">
        <v>25765.638500000001</v>
      </c>
      <c r="E31" s="7">
        <f t="shared" si="0"/>
        <v>25233.431954893185</v>
      </c>
      <c r="F31" s="25"/>
      <c r="G31" s="8"/>
      <c r="H31" s="2"/>
      <c r="I31" s="2"/>
      <c r="J31" s="2"/>
      <c r="M31" s="13"/>
      <c r="N31" s="26"/>
      <c r="O31" s="27"/>
      <c r="P31" s="13"/>
    </row>
    <row r="32" spans="1:16">
      <c r="A32" s="2"/>
      <c r="B32" s="2"/>
      <c r="C32" s="3">
        <f>C11^22</f>
        <v>1.0221066974359172</v>
      </c>
      <c r="D32" s="11">
        <v>25765.638500000001</v>
      </c>
      <c r="E32" s="7">
        <f t="shared" si="0"/>
        <v>25208.364806371326</v>
      </c>
      <c r="F32" s="25"/>
      <c r="G32" s="8"/>
      <c r="H32" s="2"/>
      <c r="I32" s="8"/>
      <c r="J32" s="2"/>
      <c r="M32" s="13"/>
      <c r="N32" s="26"/>
      <c r="O32" s="27"/>
      <c r="P32" s="13"/>
    </row>
    <row r="33" spans="1:16">
      <c r="A33" s="2"/>
      <c r="B33" s="2"/>
      <c r="C33" s="3">
        <f>C11^23</f>
        <v>1.0231230783311722</v>
      </c>
      <c r="D33" s="11">
        <v>25765.638500000001</v>
      </c>
      <c r="E33" s="7">
        <f t="shared" si="0"/>
        <v>25183.322559810331</v>
      </c>
      <c r="F33" s="25"/>
      <c r="G33" s="8"/>
      <c r="H33" s="2"/>
      <c r="I33" s="2"/>
      <c r="J33" s="2"/>
      <c r="M33" s="13"/>
      <c r="N33" s="26"/>
      <c r="O33" s="27"/>
      <c r="P33" s="13"/>
    </row>
    <row r="34" spans="1:16">
      <c r="A34" s="2"/>
      <c r="B34" s="2"/>
      <c r="C34" s="3">
        <f>C11^24</f>
        <v>1.0241404699135956</v>
      </c>
      <c r="D34" s="11">
        <v>25765.638500000001</v>
      </c>
      <c r="E34" s="7">
        <f t="shared" si="0"/>
        <v>25158.305190472347</v>
      </c>
      <c r="F34" s="25"/>
      <c r="G34" s="8"/>
      <c r="H34" s="2"/>
      <c r="I34" s="2"/>
      <c r="J34" s="24"/>
      <c r="M34" s="13"/>
      <c r="N34" s="26"/>
      <c r="O34" s="27"/>
      <c r="P34" s="13"/>
    </row>
    <row r="35" spans="1:16">
      <c r="A35" s="2"/>
      <c r="B35" s="2"/>
      <c r="C35" s="3">
        <f>C11^25</f>
        <v>1.0251588731882135</v>
      </c>
      <c r="D35" s="11">
        <v>25765.638500000001</v>
      </c>
      <c r="E35" s="7">
        <f t="shared" si="0"/>
        <v>25133.312673644068</v>
      </c>
      <c r="F35" s="25"/>
      <c r="G35" s="8"/>
      <c r="H35" s="2"/>
      <c r="I35" s="2"/>
      <c r="J35" s="2"/>
      <c r="M35" s="13"/>
      <c r="N35" s="26"/>
      <c r="O35" s="27"/>
      <c r="P35" s="13"/>
    </row>
    <row r="36" spans="1:16">
      <c r="A36" s="2"/>
      <c r="B36" s="2"/>
      <c r="C36" s="3">
        <f>C11^26</f>
        <v>1.02617828916105</v>
      </c>
      <c r="D36" s="11">
        <v>25765.638500000001</v>
      </c>
      <c r="E36" s="7">
        <f t="shared" si="0"/>
        <v>25108.34498463678</v>
      </c>
      <c r="F36" s="25"/>
      <c r="G36" s="8"/>
      <c r="H36" s="2"/>
      <c r="I36" s="2"/>
      <c r="J36" s="2"/>
      <c r="M36" s="13"/>
      <c r="N36" s="26"/>
      <c r="O36" s="27"/>
      <c r="P36" s="13"/>
    </row>
    <row r="37" spans="1:16">
      <c r="A37" s="2"/>
      <c r="B37" s="2"/>
      <c r="C37" s="3">
        <f>C11^27</f>
        <v>1.0271987188391307</v>
      </c>
      <c r="D37" s="11">
        <v>25765.638500000001</v>
      </c>
      <c r="E37" s="7">
        <f t="shared" si="0"/>
        <v>25083.402098786253</v>
      </c>
      <c r="F37" s="25"/>
      <c r="G37" s="8"/>
      <c r="H37" s="2"/>
      <c r="I37" s="2"/>
      <c r="J37" s="2"/>
      <c r="M37" s="13"/>
      <c r="N37" s="26"/>
      <c r="O37" s="27"/>
      <c r="P37" s="13"/>
    </row>
    <row r="38" spans="1:16">
      <c r="A38" s="2"/>
      <c r="B38" s="2"/>
      <c r="C38" s="3">
        <f>C11^28</f>
        <v>1.0282201632304819</v>
      </c>
      <c r="D38" s="11">
        <v>25765.638500000001</v>
      </c>
      <c r="E38" s="7">
        <f t="shared" si="0"/>
        <v>25058.483991452784</v>
      </c>
      <c r="F38" s="25"/>
      <c r="G38" s="8"/>
      <c r="H38" s="2"/>
      <c r="I38" s="2"/>
      <c r="J38" s="2"/>
      <c r="M38" s="13"/>
      <c r="N38" s="26"/>
      <c r="O38" s="27"/>
      <c r="P38" s="13"/>
    </row>
    <row r="39" spans="1:16">
      <c r="A39" s="2"/>
      <c r="B39" s="2"/>
      <c r="C39" s="3">
        <f>C11^29</f>
        <v>1.0292426233441323</v>
      </c>
      <c r="D39" s="11">
        <v>25765.638500000001</v>
      </c>
      <c r="E39" s="7">
        <f t="shared" si="0"/>
        <v>25033.590638021153</v>
      </c>
      <c r="F39" s="25"/>
      <c r="G39" s="8"/>
      <c r="H39" s="2"/>
      <c r="I39" s="2"/>
      <c r="J39" s="2"/>
      <c r="M39" s="13"/>
      <c r="N39" s="26"/>
      <c r="O39" s="27"/>
      <c r="P39" s="13"/>
    </row>
    <row r="40" spans="1:16">
      <c r="A40" s="2"/>
      <c r="B40" s="2"/>
      <c r="C40" s="3">
        <f>C11^30</f>
        <v>1.0302661001901148</v>
      </c>
      <c r="D40" s="11">
        <v>25765.638500000001</v>
      </c>
      <c r="E40" s="7">
        <f t="shared" si="0"/>
        <v>25008.722013900559</v>
      </c>
      <c r="F40" s="25"/>
      <c r="G40" s="8"/>
      <c r="H40" s="2"/>
      <c r="I40" s="2"/>
      <c r="J40" s="2"/>
      <c r="M40" s="13"/>
      <c r="N40" s="26"/>
      <c r="O40" s="27"/>
      <c r="P40" s="13"/>
    </row>
    <row r="41" spans="1:16">
      <c r="A41" s="2"/>
      <c r="B41" s="2"/>
      <c r="C41" s="3">
        <f>C11^31</f>
        <v>1.0312905947794653</v>
      </c>
      <c r="D41" s="11">
        <v>25765.638500000001</v>
      </c>
      <c r="E41" s="7">
        <f t="shared" si="0"/>
        <v>24983.878094524669</v>
      </c>
      <c r="F41" s="25"/>
      <c r="G41" s="8"/>
      <c r="H41" s="2"/>
      <c r="I41" s="2"/>
      <c r="J41" s="2"/>
      <c r="M41" s="13"/>
      <c r="N41" s="26"/>
      <c r="O41" s="27"/>
      <c r="P41" s="13"/>
    </row>
    <row r="42" spans="1:16">
      <c r="A42" s="2"/>
      <c r="B42" s="2"/>
      <c r="C42" s="3">
        <f>C11^32</f>
        <v>1.0323161081242258</v>
      </c>
      <c r="D42" s="11">
        <v>25765.638500000001</v>
      </c>
      <c r="E42" s="7">
        <f t="shared" si="0"/>
        <v>24959.058855351544</v>
      </c>
      <c r="F42" s="25"/>
      <c r="G42" s="8"/>
      <c r="H42" s="2"/>
      <c r="I42" s="2"/>
      <c r="J42" s="2"/>
      <c r="M42" s="13"/>
      <c r="N42" s="26"/>
      <c r="O42" s="27"/>
      <c r="P42" s="13"/>
    </row>
    <row r="43" spans="1:16">
      <c r="A43" s="2"/>
      <c r="B43" s="2"/>
      <c r="C43" s="3">
        <f>C11^33</f>
        <v>1.0333426412374453</v>
      </c>
      <c r="D43" s="11">
        <v>25765.638500000001</v>
      </c>
      <c r="E43" s="7">
        <f t="shared" si="0"/>
        <v>24934.264271863602</v>
      </c>
      <c r="F43" s="25"/>
      <c r="G43" s="8"/>
      <c r="H43" s="2"/>
      <c r="I43" s="2"/>
      <c r="J43" s="2"/>
      <c r="M43" s="13"/>
      <c r="N43" s="26"/>
      <c r="O43" s="27"/>
      <c r="P43" s="13"/>
    </row>
    <row r="44" spans="1:16">
      <c r="A44" s="2"/>
      <c r="B44" s="2"/>
      <c r="C44" s="3">
        <f>C11^34</f>
        <v>1.034370195133179</v>
      </c>
      <c r="D44" s="11">
        <v>25765.638500000001</v>
      </c>
      <c r="E44" s="7">
        <f t="shared" si="0"/>
        <v>24909.49431956765</v>
      </c>
      <c r="F44" s="25"/>
      <c r="G44" s="8"/>
      <c r="H44" s="2"/>
      <c r="I44" s="2"/>
      <c r="J44" s="2"/>
      <c r="M44" s="13"/>
      <c r="N44" s="26"/>
      <c r="O44" s="27"/>
      <c r="P44" s="13"/>
    </row>
    <row r="45" spans="1:16">
      <c r="A45" s="2"/>
      <c r="B45" s="2"/>
      <c r="C45" s="3">
        <f>C11^35</f>
        <v>1.0353987708264916</v>
      </c>
      <c r="D45" s="11">
        <v>25765.638500000001</v>
      </c>
      <c r="E45" s="7">
        <f t="shared" si="0"/>
        <v>24884.748973994789</v>
      </c>
      <c r="F45" s="25"/>
      <c r="G45" s="8"/>
      <c r="H45" s="2"/>
      <c r="I45" s="2"/>
      <c r="J45" s="2"/>
      <c r="M45" s="13"/>
      <c r="N45" s="26"/>
      <c r="O45" s="27"/>
      <c r="P45" s="13"/>
    </row>
    <row r="46" spans="1:16">
      <c r="A46" s="2"/>
      <c r="B46" s="2"/>
      <c r="C46" s="3">
        <f>C11^36</f>
        <v>1.0364283693334559</v>
      </c>
      <c r="D46" s="11">
        <v>25765.638500000001</v>
      </c>
      <c r="E46" s="7">
        <f t="shared" si="0"/>
        <v>24860.028210700471</v>
      </c>
      <c r="F46" s="25"/>
      <c r="G46" s="8"/>
      <c r="H46" s="2"/>
      <c r="I46" s="2"/>
      <c r="J46" s="2"/>
      <c r="M46" s="13"/>
      <c r="N46" s="26"/>
      <c r="O46" s="27"/>
      <c r="P46" s="13"/>
    </row>
    <row r="47" spans="1:16">
      <c r="A47" s="2"/>
      <c r="B47" s="2"/>
      <c r="C47" s="3">
        <f>C11^37</f>
        <v>1.0374589916711563</v>
      </c>
      <c r="D47" s="11">
        <v>25765.638500000001</v>
      </c>
      <c r="E47" s="7">
        <f t="shared" si="0"/>
        <v>24835.332005264401</v>
      </c>
      <c r="F47" s="25"/>
      <c r="G47" s="8"/>
      <c r="H47" s="2"/>
      <c r="I47" s="2"/>
      <c r="J47" s="2"/>
      <c r="M47" s="13"/>
      <c r="N47" s="26"/>
      <c r="O47" s="27"/>
      <c r="P47" s="13"/>
    </row>
    <row r="48" spans="1:16">
      <c r="A48" s="2"/>
      <c r="B48" s="2"/>
      <c r="C48" s="3">
        <f>C11^38</f>
        <v>1.038490638857688</v>
      </c>
      <c r="D48" s="11">
        <v>25765.638500000001</v>
      </c>
      <c r="E48" s="7">
        <f t="shared" si="0"/>
        <v>24810.660333290551</v>
      </c>
      <c r="F48" s="25"/>
      <c r="G48" s="8"/>
      <c r="H48" s="2"/>
      <c r="I48" s="2"/>
      <c r="J48" s="2"/>
      <c r="M48" s="13"/>
      <c r="N48" s="26"/>
      <c r="O48" s="27"/>
      <c r="P48" s="13"/>
    </row>
    <row r="49" spans="1:16">
      <c r="A49" s="2"/>
      <c r="B49" s="2"/>
      <c r="C49" s="3">
        <f>C11^39</f>
        <v>1.0395233119121587</v>
      </c>
      <c r="D49" s="11">
        <v>25765.638500000001</v>
      </c>
      <c r="E49" s="7">
        <f t="shared" si="0"/>
        <v>24786.013170407125</v>
      </c>
      <c r="F49" s="25"/>
      <c r="G49" s="8"/>
      <c r="H49" s="2"/>
      <c r="I49" s="2"/>
      <c r="J49" s="2"/>
      <c r="M49" s="13"/>
      <c r="N49" s="26"/>
      <c r="O49" s="27"/>
      <c r="P49" s="13"/>
    </row>
    <row r="50" spans="1:16">
      <c r="A50" s="2"/>
      <c r="B50" s="2"/>
      <c r="C50" s="3">
        <f>C11^40</f>
        <v>1.0405570118546892</v>
      </c>
      <c r="D50" s="11">
        <v>25765.638500000001</v>
      </c>
      <c r="E50" s="7">
        <f t="shared" si="0"/>
        <v>24761.390492266557</v>
      </c>
      <c r="F50" s="25"/>
      <c r="G50" s="8"/>
      <c r="H50" s="2"/>
      <c r="I50" s="2"/>
      <c r="J50" s="2"/>
      <c r="M50" s="13"/>
      <c r="N50" s="26"/>
      <c r="O50" s="27"/>
      <c r="P50" s="13"/>
    </row>
    <row r="51" spans="1:16">
      <c r="A51" s="2"/>
      <c r="B51" s="2"/>
      <c r="C51" s="3">
        <f>C11^41</f>
        <v>1.0415917397064152</v>
      </c>
      <c r="D51" s="11">
        <v>25765.638500000001</v>
      </c>
      <c r="E51" s="7">
        <f t="shared" si="0"/>
        <v>24736.792274545445</v>
      </c>
      <c r="F51" s="25"/>
      <c r="G51" s="8"/>
      <c r="H51" s="2"/>
      <c r="I51" s="2"/>
      <c r="J51" s="2"/>
      <c r="M51" s="13"/>
      <c r="N51" s="26"/>
      <c r="O51" s="27"/>
      <c r="P51" s="13"/>
    </row>
    <row r="52" spans="1:16">
      <c r="A52" s="2"/>
      <c r="B52" s="2"/>
      <c r="C52" s="3">
        <f>C11^42</f>
        <v>1.0426274964894873</v>
      </c>
      <c r="D52" s="11">
        <v>25765.638500000001</v>
      </c>
      <c r="E52" s="7">
        <f t="shared" si="0"/>
        <v>24712.218492944565</v>
      </c>
      <c r="F52" s="25"/>
      <c r="G52" s="8"/>
      <c r="H52" s="2"/>
      <c r="I52" s="2"/>
      <c r="J52" s="2"/>
      <c r="M52" s="13"/>
      <c r="N52" s="26"/>
      <c r="O52" s="27"/>
      <c r="P52" s="13"/>
    </row>
    <row r="53" spans="1:16">
      <c r="A53" s="2"/>
      <c r="B53" s="2"/>
      <c r="C53" s="3">
        <f>C11^43</f>
        <v>1.0436642832270733</v>
      </c>
      <c r="D53" s="11">
        <v>25765.638500000001</v>
      </c>
      <c r="E53" s="7">
        <f t="shared" si="0"/>
        <v>24687.669123188814</v>
      </c>
      <c r="F53" s="25"/>
      <c r="G53" s="8"/>
      <c r="H53" s="2"/>
      <c r="I53" s="2"/>
      <c r="J53" s="2"/>
      <c r="M53" s="13"/>
      <c r="N53" s="26"/>
      <c r="O53" s="27"/>
      <c r="P53" s="13"/>
    </row>
    <row r="54" spans="1:16">
      <c r="A54" s="2"/>
      <c r="B54" s="2"/>
      <c r="C54" s="3">
        <f>C11^44</f>
        <v>1.0447021009433577</v>
      </c>
      <c r="D54" s="11">
        <v>25765.638500000001</v>
      </c>
      <c r="E54" s="7">
        <f t="shared" si="0"/>
        <v>24663.14414102722</v>
      </c>
      <c r="F54" s="25"/>
      <c r="G54" s="8"/>
      <c r="H54" s="2"/>
      <c r="I54" s="2"/>
      <c r="J54" s="2"/>
      <c r="M54" s="13"/>
      <c r="N54" s="26"/>
      <c r="O54" s="27"/>
      <c r="P54" s="13"/>
    </row>
    <row r="55" spans="1:16">
      <c r="A55" s="2"/>
      <c r="B55" s="2"/>
      <c r="C55" s="3">
        <f>C11^45</f>
        <v>1.0457409506635433</v>
      </c>
      <c r="D55" s="11">
        <v>25765.638500000001</v>
      </c>
      <c r="E55" s="7">
        <f t="shared" si="0"/>
        <v>24638.643522232913</v>
      </c>
      <c r="F55" s="25"/>
      <c r="G55" s="8"/>
      <c r="H55" s="2"/>
      <c r="I55" s="2"/>
      <c r="J55" s="2"/>
      <c r="M55" s="13"/>
      <c r="N55" s="26"/>
      <c r="O55" s="27"/>
      <c r="P55" s="13"/>
    </row>
    <row r="56" spans="1:16">
      <c r="A56" s="2"/>
      <c r="B56" s="2"/>
      <c r="C56" s="3">
        <f>C11^46</f>
        <v>1.0467808334138538</v>
      </c>
      <c r="D56" s="11">
        <v>25765.638500000001</v>
      </c>
      <c r="E56" s="7">
        <f t="shared" si="0"/>
        <v>24614.167242603053</v>
      </c>
      <c r="F56" s="25"/>
      <c r="G56" s="8"/>
      <c r="H56" s="2"/>
      <c r="I56" s="2"/>
      <c r="J56" s="2"/>
      <c r="M56" s="13"/>
      <c r="N56" s="26"/>
      <c r="O56" s="27"/>
      <c r="P56" s="13"/>
    </row>
    <row r="57" spans="1:16">
      <c r="A57" s="2"/>
      <c r="B57" s="2"/>
      <c r="C57" s="3">
        <f>C11^47</f>
        <v>1.0478217502215312</v>
      </c>
      <c r="D57" s="11">
        <v>25765.638500000001</v>
      </c>
      <c r="E57" s="7">
        <f t="shared" si="0"/>
        <v>24589.71527795888</v>
      </c>
      <c r="F57" s="25"/>
      <c r="G57" s="8"/>
      <c r="H57" s="2"/>
      <c r="I57" s="2"/>
      <c r="J57" s="2"/>
      <c r="M57" s="13"/>
      <c r="N57" s="26"/>
      <c r="O57" s="27"/>
      <c r="P57" s="13"/>
    </row>
    <row r="58" spans="1:16">
      <c r="A58" s="2"/>
      <c r="B58" s="2"/>
      <c r="C58" s="3">
        <f>C11^48</f>
        <v>1.0488637021148406</v>
      </c>
      <c r="D58" s="11">
        <v>25765.638500000001</v>
      </c>
      <c r="E58" s="7">
        <f t="shared" si="0"/>
        <v>24565.287604145644</v>
      </c>
      <c r="F58" s="25"/>
      <c r="G58" s="8"/>
      <c r="H58" s="2"/>
      <c r="I58" s="2"/>
      <c r="J58" s="2"/>
      <c r="M58" s="13"/>
      <c r="N58" s="26"/>
      <c r="O58" s="27"/>
      <c r="P58" s="13"/>
    </row>
    <row r="59" spans="1:16">
      <c r="A59" s="2"/>
      <c r="B59" s="2"/>
      <c r="C59" s="3">
        <f>C11^49</f>
        <v>1.0499066901230694</v>
      </c>
      <c r="D59" s="11">
        <v>25765.638500000001</v>
      </c>
      <c r="E59" s="7">
        <f t="shared" si="0"/>
        <v>24540.884197032567</v>
      </c>
      <c r="F59" s="25"/>
      <c r="G59" s="8"/>
      <c r="H59" s="2"/>
      <c r="I59" s="2"/>
      <c r="J59" s="2"/>
      <c r="M59" s="13"/>
      <c r="N59" s="26"/>
      <c r="O59" s="27"/>
      <c r="P59" s="13"/>
    </row>
    <row r="60" spans="1:16">
      <c r="A60" s="2"/>
      <c r="B60" s="2"/>
      <c r="C60" s="3">
        <f>C11^50</f>
        <v>1.0509507152765274</v>
      </c>
      <c r="D60" s="11">
        <v>25765.638500000001</v>
      </c>
      <c r="E60" s="7">
        <f t="shared" si="0"/>
        <v>24516.505032512887</v>
      </c>
      <c r="F60" s="25"/>
      <c r="G60" s="8"/>
      <c r="H60" s="2"/>
      <c r="I60" s="2"/>
      <c r="J60" s="2"/>
      <c r="M60" s="13"/>
      <c r="N60" s="26"/>
      <c r="O60" s="27"/>
      <c r="P60" s="13"/>
    </row>
    <row r="61" spans="1:16">
      <c r="A61" s="2"/>
      <c r="B61" s="2"/>
      <c r="C61" s="3">
        <f>C11^51</f>
        <v>1.051995778606551</v>
      </c>
      <c r="D61" s="11">
        <v>25765.638500000001</v>
      </c>
      <c r="E61" s="7">
        <f t="shared" si="0"/>
        <v>24492.150086503734</v>
      </c>
      <c r="F61" s="25"/>
      <c r="G61" s="8"/>
      <c r="H61" s="2"/>
      <c r="I61" s="2"/>
      <c r="J61" s="2"/>
      <c r="M61" s="13"/>
      <c r="N61" s="26"/>
      <c r="O61" s="27"/>
      <c r="P61" s="13"/>
    </row>
    <row r="62" spans="1:16">
      <c r="A62" s="2"/>
      <c r="B62" s="2"/>
      <c r="C62" s="3">
        <f>C11^52</f>
        <v>1.0530418811454998</v>
      </c>
      <c r="D62" s="11">
        <v>25765.638500000001</v>
      </c>
      <c r="E62" s="7">
        <f t="shared" si="0"/>
        <v>24467.81933494622</v>
      </c>
      <c r="F62" s="25"/>
      <c r="G62" s="8"/>
      <c r="H62" s="2"/>
      <c r="I62" s="2"/>
      <c r="J62" s="2"/>
      <c r="M62" s="13"/>
      <c r="N62" s="26"/>
      <c r="O62" s="27"/>
      <c r="P62" s="13"/>
    </row>
    <row r="63" spans="1:16">
      <c r="A63" s="2"/>
      <c r="B63" s="2"/>
      <c r="C63" s="3">
        <f>C11^53</f>
        <v>1.0540890239267617</v>
      </c>
      <c r="D63" s="11">
        <v>25765.638500000001</v>
      </c>
      <c r="E63" s="7">
        <f t="shared" si="0"/>
        <v>24443.51275380532</v>
      </c>
      <c r="F63" s="25"/>
      <c r="G63" s="8"/>
      <c r="H63" s="2"/>
      <c r="I63" s="2"/>
      <c r="J63" s="2"/>
      <c r="M63" s="13"/>
      <c r="N63" s="26"/>
      <c r="O63" s="27"/>
      <c r="P63" s="13"/>
    </row>
    <row r="64" spans="1:16">
      <c r="A64" s="2"/>
      <c r="B64" s="2"/>
      <c r="C64" s="3">
        <f>C11^54</f>
        <v>1.0551372079847516</v>
      </c>
      <c r="D64" s="11">
        <v>25765.638500000001</v>
      </c>
      <c r="E64" s="7">
        <f t="shared" si="0"/>
        <v>24419.230319069891</v>
      </c>
      <c r="F64" s="25"/>
      <c r="G64" s="8"/>
      <c r="H64" s="2"/>
      <c r="I64" s="2"/>
      <c r="J64" s="2"/>
      <c r="M64" s="13"/>
      <c r="N64" s="26"/>
      <c r="O64" s="27"/>
      <c r="P64" s="13"/>
    </row>
    <row r="65" spans="1:16">
      <c r="A65" s="2"/>
      <c r="B65" s="2"/>
      <c r="C65" s="3">
        <f>C11^55</f>
        <v>1.0561864343549132</v>
      </c>
      <c r="D65" s="11">
        <v>25765.638500000001</v>
      </c>
      <c r="E65" s="7">
        <f t="shared" si="0"/>
        <v>24394.972006752647</v>
      </c>
      <c r="F65" s="25"/>
      <c r="G65" s="8"/>
      <c r="H65" s="2"/>
      <c r="I65" s="2"/>
      <c r="J65" s="2"/>
      <c r="M65" s="13"/>
      <c r="N65" s="26"/>
      <c r="O65" s="27"/>
      <c r="P65" s="13"/>
    </row>
    <row r="66" spans="1:16">
      <c r="A66" s="2"/>
      <c r="B66" s="2"/>
      <c r="C66" s="3">
        <f>C11^56</f>
        <v>1.0572367040737187</v>
      </c>
      <c r="D66" s="11">
        <v>25765.638500000001</v>
      </c>
      <c r="E66" s="7">
        <f t="shared" si="0"/>
        <v>24370.737792890155</v>
      </c>
      <c r="F66" s="25"/>
      <c r="G66" s="8"/>
      <c r="H66" s="2"/>
      <c r="I66" s="2"/>
      <c r="J66" s="2"/>
      <c r="M66" s="13"/>
      <c r="N66" s="26"/>
      <c r="O66" s="27"/>
      <c r="P66" s="13"/>
    </row>
    <row r="67" spans="1:16">
      <c r="A67" s="2"/>
      <c r="B67" s="2"/>
      <c r="C67" s="3">
        <f>C11^57</f>
        <v>1.0582880181786734</v>
      </c>
      <c r="D67" s="11">
        <v>25765.638500000001</v>
      </c>
      <c r="E67" s="7">
        <f t="shared" si="0"/>
        <v>24346.527653542729</v>
      </c>
      <c r="F67" s="25"/>
      <c r="G67" s="8"/>
      <c r="H67" s="2"/>
      <c r="I67" s="2"/>
      <c r="J67" s="2"/>
      <c r="M67" s="13"/>
      <c r="N67" s="26"/>
      <c r="O67" s="27"/>
      <c r="P67" s="13"/>
    </row>
    <row r="68" spans="1:16">
      <c r="A68" s="2"/>
      <c r="B68" s="2"/>
      <c r="C68" s="3">
        <f>C11^58</f>
        <v>1.0593403777083115</v>
      </c>
      <c r="D68" s="11">
        <v>25765.638500000001</v>
      </c>
      <c r="E68" s="7">
        <f t="shared" si="0"/>
        <v>24322.341564794529</v>
      </c>
      <c r="F68" s="25"/>
      <c r="G68" s="8"/>
      <c r="H68" s="2"/>
      <c r="I68" s="2"/>
      <c r="J68" s="2"/>
      <c r="M68" s="13"/>
      <c r="N68" s="26"/>
      <c r="O68" s="27"/>
      <c r="P68" s="13"/>
    </row>
    <row r="69" spans="1:16">
      <c r="A69" s="2"/>
      <c r="B69" s="2"/>
      <c r="C69" s="3">
        <f>C11^59</f>
        <v>1.0603937837022024</v>
      </c>
      <c r="D69" s="11">
        <v>25765.638500000001</v>
      </c>
      <c r="E69" s="7">
        <f t="shared" si="0"/>
        <v>24298.179502753424</v>
      </c>
      <c r="F69" s="25"/>
      <c r="G69" s="8"/>
      <c r="H69" s="2"/>
      <c r="I69" s="2"/>
      <c r="J69" s="2"/>
      <c r="M69" s="13"/>
      <c r="N69" s="26"/>
      <c r="O69" s="27"/>
      <c r="P69" s="13"/>
    </row>
    <row r="70" spans="1:16">
      <c r="A70" s="2"/>
      <c r="B70" s="2"/>
      <c r="C70" s="3">
        <f>C11^60</f>
        <v>1.0614482372009473</v>
      </c>
      <c r="D70" s="11">
        <v>25765.638500000001</v>
      </c>
      <c r="E70" s="7">
        <f t="shared" si="0"/>
        <v>24274.04144355105</v>
      </c>
      <c r="F70" s="25"/>
      <c r="G70" s="2"/>
      <c r="H70" s="2"/>
      <c r="I70" s="2"/>
      <c r="J70" s="2"/>
      <c r="M70" s="13"/>
      <c r="N70" s="26"/>
      <c r="O70" s="27"/>
      <c r="P70" s="13"/>
    </row>
    <row r="71" spans="1:16">
      <c r="A71" s="2"/>
      <c r="B71" s="2"/>
      <c r="C71" s="3"/>
      <c r="D71" s="11"/>
      <c r="E71" s="7"/>
      <c r="F71" s="2"/>
      <c r="G71" s="2"/>
      <c r="H71" s="2"/>
      <c r="I71" s="2"/>
      <c r="J71" s="2"/>
      <c r="M71" s="13"/>
      <c r="N71" s="26"/>
      <c r="O71" s="27"/>
      <c r="P71" s="13"/>
    </row>
    <row r="72" spans="1:16">
      <c r="A72" s="2"/>
      <c r="B72" s="2"/>
      <c r="C72" s="3"/>
      <c r="D72" s="1">
        <f>SUM(D11:D71)</f>
        <v>1545938.3099999977</v>
      </c>
      <c r="E72" s="7">
        <f>SUM(E11:E71)</f>
        <v>1499999.9984158413</v>
      </c>
      <c r="F72" s="2"/>
      <c r="G72" s="2"/>
      <c r="H72" s="2"/>
      <c r="I72" s="2"/>
      <c r="J72" s="2"/>
      <c r="M72" s="13"/>
      <c r="N72" s="14"/>
      <c r="O72" s="27"/>
      <c r="P72" s="14"/>
    </row>
    <row r="74" spans="1:16" ht="18">
      <c r="D74" s="28" t="s">
        <v>10</v>
      </c>
      <c r="E74" s="28">
        <v>60</v>
      </c>
      <c r="F74" s="28" t="s">
        <v>9</v>
      </c>
    </row>
    <row r="76" spans="1:16" ht="18">
      <c r="D76" s="29">
        <v>90942</v>
      </c>
      <c r="E76" s="29"/>
      <c r="F76" s="29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5"/>
  <sheetViews>
    <sheetView rightToLeft="1" tabSelected="1" topLeftCell="C58" workbookViewId="0">
      <selection activeCell="E80" sqref="E80"/>
    </sheetView>
  </sheetViews>
  <sheetFormatPr defaultRowHeight="14.25"/>
  <cols>
    <col min="1" max="1" width="14.25" customWidth="1"/>
    <col min="2" max="2" width="22.375" customWidth="1"/>
    <col min="3" max="3" width="15.375" customWidth="1"/>
    <col min="4" max="4" width="12.75" customWidth="1"/>
    <col min="5" max="5" width="29.5" customWidth="1"/>
    <col min="7" max="7" width="28.75" customWidth="1"/>
  </cols>
  <sheetData>
    <row r="1" spans="1:9" s="2" customFormat="1" ht="30.75" customHeight="1">
      <c r="B1" s="33" t="s">
        <v>22</v>
      </c>
      <c r="C1" s="33"/>
      <c r="D1" s="6"/>
    </row>
    <row r="2" spans="1:9" s="2" customFormat="1">
      <c r="B2" s="6"/>
      <c r="C2" s="6"/>
      <c r="D2" s="6"/>
    </row>
    <row r="3" spans="1:9" s="2" customFormat="1" ht="18">
      <c r="A3" s="34" t="s">
        <v>19</v>
      </c>
      <c r="B3" s="35"/>
      <c r="C3" s="35"/>
      <c r="D3" s="6"/>
    </row>
    <row r="4" spans="1:9" ht="15">
      <c r="A4" s="31" t="s">
        <v>12</v>
      </c>
      <c r="B4" s="31">
        <v>90000</v>
      </c>
      <c r="D4" s="31" t="s">
        <v>12</v>
      </c>
      <c r="E4" s="31">
        <v>90000</v>
      </c>
      <c r="F4" s="31"/>
      <c r="G4" s="31" t="s">
        <v>12</v>
      </c>
      <c r="H4" s="31">
        <v>90000</v>
      </c>
    </row>
    <row r="5" spans="1:9" ht="15">
      <c r="A5" s="31" t="s">
        <v>4</v>
      </c>
      <c r="B5" s="31">
        <v>36000</v>
      </c>
      <c r="D5" s="31" t="s">
        <v>4</v>
      </c>
      <c r="E5" s="31">
        <v>0</v>
      </c>
      <c r="F5" s="31"/>
      <c r="G5" s="31" t="s">
        <v>4</v>
      </c>
      <c r="H5" s="31">
        <v>36000</v>
      </c>
    </row>
    <row r="6" spans="1:9" ht="15">
      <c r="A6" s="31" t="s">
        <v>13</v>
      </c>
      <c r="B6" s="31" t="s">
        <v>18</v>
      </c>
      <c r="D6" s="31" t="s">
        <v>13</v>
      </c>
      <c r="E6" s="31" t="s">
        <v>17</v>
      </c>
      <c r="F6" s="31"/>
      <c r="G6" s="31" t="s">
        <v>23</v>
      </c>
      <c r="H6" s="31">
        <v>540</v>
      </c>
    </row>
    <row r="7" spans="1:9" s="2" customFormat="1" ht="15">
      <c r="A7" s="31" t="s">
        <v>14</v>
      </c>
      <c r="B7" s="31" t="s">
        <v>15</v>
      </c>
      <c r="D7" s="31" t="s">
        <v>14</v>
      </c>
      <c r="E7" s="31" t="s">
        <v>15</v>
      </c>
      <c r="F7" s="31"/>
      <c r="G7" s="31" t="s">
        <v>14</v>
      </c>
      <c r="H7" s="31" t="s">
        <v>15</v>
      </c>
    </row>
    <row r="8" spans="1:9" ht="15">
      <c r="A8" s="31" t="s">
        <v>16</v>
      </c>
      <c r="B8" s="32">
        <v>9.4100000000000003E-2</v>
      </c>
      <c r="D8" s="36" t="s">
        <v>21</v>
      </c>
      <c r="E8" s="37">
        <v>9.4100000000000003E-2</v>
      </c>
      <c r="F8" s="31"/>
      <c r="G8" s="36" t="s">
        <v>20</v>
      </c>
      <c r="H8" s="37">
        <v>7.4399999999999994E-2</v>
      </c>
    </row>
    <row r="9" spans="1:9">
      <c r="A9" s="4" t="s">
        <v>11</v>
      </c>
      <c r="B9" s="4" t="s">
        <v>1</v>
      </c>
      <c r="C9" s="4"/>
      <c r="D9" s="4" t="s">
        <v>11</v>
      </c>
      <c r="E9" s="4" t="s">
        <v>1</v>
      </c>
      <c r="F9" s="4"/>
      <c r="G9" s="4" t="s">
        <v>11</v>
      </c>
      <c r="H9" s="4" t="s">
        <v>1</v>
      </c>
      <c r="I9" s="4"/>
    </row>
    <row r="10" spans="1:9">
      <c r="A10" s="3">
        <v>1.00753</v>
      </c>
      <c r="B10" s="11">
        <f>1453.5</f>
        <v>1453.5</v>
      </c>
      <c r="C10" s="7">
        <f>B10/A10</f>
        <v>1442.6369438130873</v>
      </c>
      <c r="D10" s="3">
        <v>1.00753</v>
      </c>
      <c r="E10" s="11">
        <v>1870</v>
      </c>
      <c r="F10" s="7">
        <f>E10/D10</f>
        <v>1856.0241382390598</v>
      </c>
      <c r="G10" s="3">
        <v>1.006</v>
      </c>
      <c r="H10" s="3">
        <v>0</v>
      </c>
      <c r="I10" s="3">
        <f t="shared" ref="I10:I41" si="0">H10*G10</f>
        <v>0</v>
      </c>
    </row>
    <row r="11" spans="1:9">
      <c r="A11" s="3">
        <f>A10^2</f>
        <v>1.0151167009000002</v>
      </c>
      <c r="B11" s="11">
        <v>1431.219512195122</v>
      </c>
      <c r="C11" s="7">
        <f t="shared" ref="C11:C69" si="1">B11/A11</f>
        <v>1409.9063791642932</v>
      </c>
      <c r="D11" s="3">
        <f>D10^2</f>
        <v>1.0151167009000002</v>
      </c>
      <c r="E11" s="11">
        <v>1870</v>
      </c>
      <c r="F11" s="7">
        <f t="shared" ref="F11:F69" si="2">E11/D11</f>
        <v>1842.1527281957456</v>
      </c>
      <c r="G11" s="3">
        <f>G10^2</f>
        <v>1.0120359999999999</v>
      </c>
      <c r="H11" s="3">
        <v>540</v>
      </c>
      <c r="I11" s="3">
        <f t="shared" si="0"/>
        <v>546.49943999999994</v>
      </c>
    </row>
    <row r="12" spans="1:9">
      <c r="A12" s="3">
        <f>A10^3</f>
        <v>1.0227605296577773</v>
      </c>
      <c r="B12" s="11">
        <v>1410</v>
      </c>
      <c r="C12" s="7">
        <f t="shared" si="1"/>
        <v>1378.6218367967285</v>
      </c>
      <c r="D12" s="3">
        <f>D10^3</f>
        <v>1.0227605296577773</v>
      </c>
      <c r="E12" s="11">
        <v>1870</v>
      </c>
      <c r="F12" s="7">
        <f t="shared" si="2"/>
        <v>1828.384989226867</v>
      </c>
      <c r="G12" s="3">
        <f>G10^3</f>
        <v>1.0181082159999999</v>
      </c>
      <c r="H12" s="3">
        <v>540</v>
      </c>
      <c r="I12" s="3">
        <f t="shared" si="0"/>
        <v>549.77843664</v>
      </c>
    </row>
    <row r="13" spans="1:9">
      <c r="A13" s="3">
        <f>A10^4</f>
        <v>1.0304619164461004</v>
      </c>
      <c r="B13" s="11">
        <v>1389.7674418604652</v>
      </c>
      <c r="C13" s="7">
        <f t="shared" si="1"/>
        <v>1348.6839442388637</v>
      </c>
      <c r="D13" s="3">
        <f>D10^4</f>
        <v>1.0304619164461004</v>
      </c>
      <c r="E13" s="11">
        <v>1870</v>
      </c>
      <c r="F13" s="7">
        <f t="shared" si="2"/>
        <v>1814.7201465235446</v>
      </c>
      <c r="G13" s="3">
        <f>G10^4</f>
        <v>1.024216865296</v>
      </c>
      <c r="H13" s="3">
        <v>540</v>
      </c>
      <c r="I13" s="3">
        <f t="shared" si="0"/>
        <v>553.07710725983998</v>
      </c>
    </row>
    <row r="14" spans="1:9">
      <c r="A14" s="3">
        <f>A10^5</f>
        <v>1.0382212946769396</v>
      </c>
      <c r="B14" s="11">
        <v>1370.4545454545455</v>
      </c>
      <c r="C14" s="7">
        <f t="shared" si="1"/>
        <v>1320.0023467838676</v>
      </c>
      <c r="D14" s="3">
        <f>D10^5</f>
        <v>1.0382212946769396</v>
      </c>
      <c r="E14" s="11">
        <v>1870</v>
      </c>
      <c r="F14" s="7">
        <f t="shared" si="2"/>
        <v>1801.1574310676056</v>
      </c>
      <c r="G14" s="3">
        <f>G10^5</f>
        <v>1.030362166487776</v>
      </c>
      <c r="H14" s="3">
        <v>540</v>
      </c>
      <c r="I14" s="3">
        <f t="shared" si="0"/>
        <v>556.39556990339906</v>
      </c>
    </row>
    <row r="15" spans="1:9">
      <c r="A15" s="3">
        <f>A10^6</f>
        <v>1.0460391010258572</v>
      </c>
      <c r="B15" s="11">
        <v>1352</v>
      </c>
      <c r="C15" s="7">
        <f t="shared" si="1"/>
        <v>1292.4947056702613</v>
      </c>
      <c r="D15" s="3">
        <f>D10^6</f>
        <v>1.0460391010258572</v>
      </c>
      <c r="E15" s="11">
        <v>1870</v>
      </c>
      <c r="F15" s="7">
        <f t="shared" si="2"/>
        <v>1787.6960795883051</v>
      </c>
      <c r="G15" s="3">
        <f>G10^6</f>
        <v>1.0365443394867027</v>
      </c>
      <c r="H15" s="3">
        <v>540</v>
      </c>
      <c r="I15" s="3">
        <f t="shared" si="0"/>
        <v>559.73394332281941</v>
      </c>
    </row>
    <row r="16" spans="1:9">
      <c r="A16" s="3">
        <f>A10^7</f>
        <v>1.053915775456582</v>
      </c>
      <c r="B16" s="11">
        <v>1334.3478260869565</v>
      </c>
      <c r="C16" s="7">
        <f t="shared" si="1"/>
        <v>1266.0858269332618</v>
      </c>
      <c r="D16" s="3">
        <f>D10^7</f>
        <v>1.053915775456582</v>
      </c>
      <c r="E16" s="11">
        <v>1870</v>
      </c>
      <c r="F16" s="7">
        <f t="shared" si="2"/>
        <v>1774.3353345193741</v>
      </c>
      <c r="G16" s="3">
        <f>G10^7</f>
        <v>1.0427636055236227</v>
      </c>
      <c r="H16" s="3">
        <v>540</v>
      </c>
      <c r="I16" s="3">
        <f t="shared" si="0"/>
        <v>563.09234698275623</v>
      </c>
    </row>
    <row r="17" spans="1:9">
      <c r="A17" s="3">
        <f>A10^8</f>
        <v>1.0618517612457701</v>
      </c>
      <c r="B17" s="11">
        <v>1317.4468085106382</v>
      </c>
      <c r="C17" s="7">
        <f t="shared" si="1"/>
        <v>1240.7069014652316</v>
      </c>
      <c r="D17" s="3">
        <f>D10^8</f>
        <v>1.0618517612457701</v>
      </c>
      <c r="E17" s="11">
        <v>1870</v>
      </c>
      <c r="F17" s="7">
        <f t="shared" si="2"/>
        <v>1761.0744439563825</v>
      </c>
      <c r="G17" s="3">
        <f>G10^8</f>
        <v>1.0490201871567646</v>
      </c>
      <c r="H17" s="3">
        <v>540</v>
      </c>
      <c r="I17" s="3">
        <f t="shared" si="0"/>
        <v>566.47090106465294</v>
      </c>
    </row>
    <row r="18" spans="1:9">
      <c r="A18" s="3">
        <f>A10^9</f>
        <v>1.0698475050079508</v>
      </c>
      <c r="B18" s="11">
        <v>1301.25</v>
      </c>
      <c r="C18" s="7">
        <f t="shared" si="1"/>
        <v>1216.2948400672576</v>
      </c>
      <c r="D18" s="3">
        <f>D10^9</f>
        <v>1.0698475050079508</v>
      </c>
      <c r="E18" s="11">
        <v>1870</v>
      </c>
      <c r="F18" s="7">
        <f t="shared" si="2"/>
        <v>1747.9126616144258</v>
      </c>
      <c r="G18" s="3">
        <f>G10^9</f>
        <v>1.0553143082797052</v>
      </c>
      <c r="H18" s="3">
        <v>540</v>
      </c>
      <c r="I18" s="3">
        <f t="shared" si="0"/>
        <v>569.86972647104085</v>
      </c>
    </row>
    <row r="19" spans="1:9">
      <c r="A19" s="3">
        <f>A10^10</f>
        <v>1.0779034567206607</v>
      </c>
      <c r="B19" s="11">
        <v>1285.7142857142858</v>
      </c>
      <c r="C19" s="7">
        <f t="shared" si="1"/>
        <v>1192.7916899217064</v>
      </c>
      <c r="D19" s="3">
        <f>D10^10</f>
        <v>1.0779034567206607</v>
      </c>
      <c r="E19" s="11">
        <v>1870</v>
      </c>
      <c r="F19" s="7">
        <f t="shared" si="2"/>
        <v>1734.8492467861263</v>
      </c>
      <c r="G19" s="3">
        <f>G10^10</f>
        <v>1.0616461941293833</v>
      </c>
      <c r="H19" s="3">
        <v>540</v>
      </c>
      <c r="I19" s="3">
        <f t="shared" si="0"/>
        <v>573.28894482986698</v>
      </c>
    </row>
    <row r="20" spans="1:9">
      <c r="A20" s="3">
        <f>A10^11</f>
        <v>1.0860200697497675</v>
      </c>
      <c r="B20" s="11">
        <v>1270.8</v>
      </c>
      <c r="C20" s="7">
        <f t="shared" si="1"/>
        <v>1170.1441210868304</v>
      </c>
      <c r="D20" s="3">
        <f>D10^11</f>
        <v>1.0860200697497675</v>
      </c>
      <c r="E20" s="11">
        <v>1870</v>
      </c>
      <c r="F20" s="7">
        <f t="shared" si="2"/>
        <v>1721.8834642999473</v>
      </c>
      <c r="G20" s="3">
        <f>G10^11</f>
        <v>1.0680160712941595</v>
      </c>
      <c r="H20" s="3">
        <v>540</v>
      </c>
      <c r="I20" s="3">
        <f t="shared" si="0"/>
        <v>576.72867849884619</v>
      </c>
    </row>
    <row r="21" spans="1:9">
      <c r="A21" s="3">
        <f>A10^12</f>
        <v>1.0941978008749833</v>
      </c>
      <c r="B21" s="11">
        <v>1256.4705882352941</v>
      </c>
      <c r="C21" s="7">
        <f t="shared" si="1"/>
        <v>1148.3029734025679</v>
      </c>
      <c r="D21" s="4">
        <f>D10^12</f>
        <v>1.0941978008749833</v>
      </c>
      <c r="E21" s="11">
        <v>1870</v>
      </c>
      <c r="F21" s="7">
        <f t="shared" si="2"/>
        <v>1709.0145844788217</v>
      </c>
      <c r="G21" s="4">
        <f>G10^12</f>
        <v>1.0744241677219246</v>
      </c>
      <c r="H21" s="3">
        <v>540</v>
      </c>
      <c r="I21" s="3">
        <f t="shared" si="0"/>
        <v>580.18905056983931</v>
      </c>
    </row>
    <row r="22" spans="1:9">
      <c r="A22" s="3">
        <f>A10^13</f>
        <v>1.1024371103155719</v>
      </c>
      <c r="B22" s="11">
        <v>1242.6923076923076</v>
      </c>
      <c r="C22" s="7">
        <f t="shared" si="1"/>
        <v>1127.2228556752664</v>
      </c>
      <c r="D22" s="3">
        <f>D10^13</f>
        <v>1.1024371103155719</v>
      </c>
      <c r="E22" s="11">
        <v>1870</v>
      </c>
      <c r="F22" s="7">
        <f t="shared" si="2"/>
        <v>1696.2418830990855</v>
      </c>
      <c r="G22" s="3">
        <f>G10^13</f>
        <v>1.0808707127282562</v>
      </c>
      <c r="H22" s="3">
        <v>540</v>
      </c>
      <c r="I22" s="3">
        <f t="shared" si="0"/>
        <v>583.67018487325834</v>
      </c>
    </row>
    <row r="23" spans="1:9">
      <c r="A23" s="3">
        <f>A10^14</f>
        <v>1.1107384617562484</v>
      </c>
      <c r="B23" s="11">
        <v>1229.433962264151</v>
      </c>
      <c r="C23" s="7">
        <f t="shared" si="1"/>
        <v>1106.8617902365843</v>
      </c>
      <c r="D23" s="3">
        <f>D10^14</f>
        <v>1.1107384617562484</v>
      </c>
      <c r="E23" s="11">
        <v>1870</v>
      </c>
      <c r="F23" s="7">
        <f t="shared" si="2"/>
        <v>1683.5646413497218</v>
      </c>
      <c r="G23" s="3">
        <f>G10^14</f>
        <v>1.0873559370046257</v>
      </c>
      <c r="H23" s="3">
        <v>540</v>
      </c>
      <c r="I23" s="3">
        <f t="shared" si="0"/>
        <v>587.17220598249787</v>
      </c>
    </row>
    <row r="24" spans="1:9">
      <c r="A24" s="3">
        <f>A10^15</f>
        <v>1.1191023223732732</v>
      </c>
      <c r="B24" s="11">
        <v>1216.6666666666667</v>
      </c>
      <c r="C24" s="7">
        <f t="shared" si="1"/>
        <v>1087.1808969947353</v>
      </c>
      <c r="D24" s="3">
        <f>D10^15</f>
        <v>1.1191023223732732</v>
      </c>
      <c r="E24" s="11">
        <v>1870</v>
      </c>
      <c r="F24" s="7">
        <f t="shared" si="2"/>
        <v>1670.9821457919084</v>
      </c>
      <c r="G24" s="3">
        <f>G10^15</f>
        <v>1.0938800726266533</v>
      </c>
      <c r="H24" s="3">
        <v>540</v>
      </c>
      <c r="I24" s="3">
        <f t="shared" si="0"/>
        <v>590.69523921839277</v>
      </c>
    </row>
    <row r="25" spans="1:9">
      <c r="A25" s="3">
        <f>A10^16</f>
        <v>1.127529162860744</v>
      </c>
      <c r="B25" s="11">
        <v>1204.3636363636363</v>
      </c>
      <c r="C25" s="7">
        <f t="shared" si="1"/>
        <v>1068.1441119517915</v>
      </c>
      <c r="D25" s="3">
        <f>D10^16</f>
        <v>1.127529162860744</v>
      </c>
      <c r="E25" s="11">
        <v>1870</v>
      </c>
      <c r="F25" s="7">
        <f t="shared" si="2"/>
        <v>1658.4936883188673</v>
      </c>
      <c r="G25" s="3">
        <f>G10^16</f>
        <v>1.1004433530624134</v>
      </c>
      <c r="H25" s="3">
        <v>540</v>
      </c>
      <c r="I25" s="3">
        <f t="shared" si="0"/>
        <v>594.2394106537032</v>
      </c>
    </row>
    <row r="26" spans="1:9">
      <c r="A26" s="3">
        <f>A10^17</f>
        <v>1.1360194574570854</v>
      </c>
      <c r="B26" s="11">
        <v>1192.5</v>
      </c>
      <c r="C26" s="7">
        <f t="shared" si="1"/>
        <v>1049.7179358787948</v>
      </c>
      <c r="D26" s="3">
        <f>D10^17</f>
        <v>1.1360194574570854</v>
      </c>
      <c r="E26" s="11">
        <v>1870</v>
      </c>
      <c r="F26" s="7">
        <f t="shared" si="2"/>
        <v>1646.0985661160134</v>
      </c>
      <c r="G26" s="3">
        <f>G10^17</f>
        <v>1.1070460131807878</v>
      </c>
      <c r="H26" s="3">
        <v>540</v>
      </c>
      <c r="I26" s="3">
        <f t="shared" si="0"/>
        <v>597.8048471176254</v>
      </c>
    </row>
    <row r="27" spans="1:9">
      <c r="A27" s="3">
        <f>A10^18</f>
        <v>1.1445736839717375</v>
      </c>
      <c r="B27" s="11">
        <v>1181.0526315789473</v>
      </c>
      <c r="C27" s="7">
        <f t="shared" si="1"/>
        <v>1031.8712094450973</v>
      </c>
      <c r="D27" s="3">
        <f>D10^18</f>
        <v>1.1445736839717375</v>
      </c>
      <c r="E27" s="11">
        <v>1870</v>
      </c>
      <c r="F27" s="7">
        <f t="shared" si="2"/>
        <v>1633.796081621404</v>
      </c>
      <c r="G27" s="3">
        <f>G10^18</f>
        <v>1.1136882892598725</v>
      </c>
      <c r="H27" s="3">
        <v>540</v>
      </c>
      <c r="I27" s="3">
        <f t="shared" si="0"/>
        <v>601.39167620033118</v>
      </c>
    </row>
    <row r="28" spans="1:9">
      <c r="A28" s="3">
        <f>A10^19</f>
        <v>1.1531923238120447</v>
      </c>
      <c r="B28" s="11">
        <v>1170</v>
      </c>
      <c r="C28" s="7">
        <f t="shared" si="1"/>
        <v>1014.5749116091886</v>
      </c>
      <c r="D28" s="3">
        <f>D10^19</f>
        <v>1.1531923238120447</v>
      </c>
      <c r="E28" s="11">
        <v>1870</v>
      </c>
      <c r="F28" s="7">
        <f t="shared" si="2"/>
        <v>1621.5855424864808</v>
      </c>
      <c r="G28" s="3">
        <f>G10^19</f>
        <v>1.1203704189954318</v>
      </c>
      <c r="H28" s="3">
        <v>540</v>
      </c>
      <c r="I28" s="3">
        <f t="shared" si="0"/>
        <v>605.00002625753314</v>
      </c>
    </row>
    <row r="29" spans="1:9">
      <c r="A29" s="3">
        <f>A10^20</f>
        <v>1.1618758620103495</v>
      </c>
      <c r="B29" s="11">
        <v>1159.3220338983051</v>
      </c>
      <c r="C29" s="7">
        <f t="shared" si="1"/>
        <v>997.80197851117623</v>
      </c>
      <c r="D29" s="3">
        <f>D10^20</f>
        <v>1.1618758620103495</v>
      </c>
      <c r="E29" s="11">
        <v>1870</v>
      </c>
      <c r="F29" s="7">
        <f t="shared" si="2"/>
        <v>1609.4662615371062</v>
      </c>
      <c r="G29" s="3">
        <f>G10^20</f>
        <v>1.1270926415094045</v>
      </c>
      <c r="H29" s="3">
        <v>540</v>
      </c>
      <c r="I29" s="3">
        <f t="shared" si="0"/>
        <v>608.63002641507842</v>
      </c>
    </row>
    <row r="30" spans="1:9">
      <c r="A30" s="3">
        <f>A10^21</f>
        <v>1.1706247872512876</v>
      </c>
      <c r="B30" s="11">
        <v>1149</v>
      </c>
      <c r="C30" s="7">
        <f t="shared" si="1"/>
        <v>981.5271404750755</v>
      </c>
      <c r="D30" s="3">
        <f>D10^21</f>
        <v>1.1706247872512876</v>
      </c>
      <c r="E30" s="11">
        <v>1870</v>
      </c>
      <c r="F30" s="7">
        <f t="shared" si="2"/>
        <v>1597.4375567348923</v>
      </c>
      <c r="G30" s="3">
        <f>G10^21</f>
        <v>1.1338551973584607</v>
      </c>
      <c r="H30" s="3">
        <v>540</v>
      </c>
      <c r="I30" s="3">
        <f t="shared" si="0"/>
        <v>612.28180657356882</v>
      </c>
    </row>
    <row r="31" spans="1:9">
      <c r="A31" s="3">
        <f>A10^22</f>
        <v>1.1794395918992899</v>
      </c>
      <c r="B31" s="11">
        <v>1139.016393442623</v>
      </c>
      <c r="C31" s="7">
        <f t="shared" si="1"/>
        <v>965.7267750427369</v>
      </c>
      <c r="D31" s="3">
        <f>D10^22</f>
        <v>1.1794395918992899</v>
      </c>
      <c r="E31" s="11">
        <v>1870</v>
      </c>
      <c r="F31" s="7">
        <f t="shared" si="2"/>
        <v>1585.4987511388169</v>
      </c>
      <c r="G31" s="3">
        <f>G10^22</f>
        <v>1.1406583285426115</v>
      </c>
      <c r="H31" s="3">
        <v>540</v>
      </c>
      <c r="I31" s="3">
        <f t="shared" si="0"/>
        <v>615.95549741301022</v>
      </c>
    </row>
    <row r="32" spans="1:9">
      <c r="A32" s="3">
        <f>A10^23</f>
        <v>1.1883207720262918</v>
      </c>
      <c r="B32" s="11">
        <v>1129.3548387096773</v>
      </c>
      <c r="C32" s="7">
        <f t="shared" si="1"/>
        <v>950.37877422939653</v>
      </c>
      <c r="D32" s="3">
        <f>D10^23</f>
        <v>1.1883207720262918</v>
      </c>
      <c r="E32" s="11">
        <v>1870</v>
      </c>
      <c r="F32" s="7">
        <f t="shared" si="2"/>
        <v>1573.6491728671272</v>
      </c>
      <c r="G32" s="3">
        <f>G10^23</f>
        <v>1.1475022785138671</v>
      </c>
      <c r="H32" s="3">
        <v>540</v>
      </c>
      <c r="I32" s="3">
        <f t="shared" si="0"/>
        <v>619.65123039748823</v>
      </c>
    </row>
    <row r="33" spans="1:9">
      <c r="A33" s="3">
        <f>A10^24</f>
        <v>1.1972688274396497</v>
      </c>
      <c r="B33" s="11">
        <v>1120</v>
      </c>
      <c r="C33" s="7">
        <f t="shared" si="1"/>
        <v>935.46242442068046</v>
      </c>
      <c r="D33" s="3">
        <f>D10^24</f>
        <v>1.1972688274396497</v>
      </c>
      <c r="E33" s="11">
        <v>1870</v>
      </c>
      <c r="F33" s="7">
        <f t="shared" si="2"/>
        <v>1561.888155059529</v>
      </c>
      <c r="G33" s="3">
        <f>G10^24</f>
        <v>1.1543872921849505</v>
      </c>
      <c r="H33" s="3">
        <v>540</v>
      </c>
      <c r="I33" s="3">
        <f t="shared" si="0"/>
        <v>623.36913777987331</v>
      </c>
    </row>
    <row r="34" spans="1:9">
      <c r="A34" s="3">
        <f>A10^25</f>
        <v>1.2062842617102705</v>
      </c>
      <c r="B34" s="11">
        <v>1110.9375</v>
      </c>
      <c r="C34" s="7">
        <f t="shared" si="1"/>
        <v>920.9582975284053</v>
      </c>
      <c r="D34" s="3">
        <f>D10^25</f>
        <v>1.2062842617102705</v>
      </c>
      <c r="E34" s="11">
        <v>1870</v>
      </c>
      <c r="F34" s="7">
        <f t="shared" si="2"/>
        <v>1550.2150358396561</v>
      </c>
      <c r="G34" s="3">
        <f>G10^25</f>
        <v>1.1613136159380602</v>
      </c>
      <c r="H34" s="3">
        <v>540</v>
      </c>
      <c r="I34" s="3">
        <f t="shared" si="0"/>
        <v>627.10935260655253</v>
      </c>
    </row>
    <row r="35" spans="1:9">
      <c r="A35" s="3">
        <f>A10^26</f>
        <v>1.2153675822009486</v>
      </c>
      <c r="B35" s="11">
        <v>1102.1538461538462</v>
      </c>
      <c r="C35" s="7">
        <f t="shared" si="1"/>
        <v>906.84815219270536</v>
      </c>
      <c r="D35" s="3">
        <f>D10^26</f>
        <v>1.2153675822009486</v>
      </c>
      <c r="E35" s="11">
        <v>1870</v>
      </c>
      <c r="F35" s="7">
        <f t="shared" si="2"/>
        <v>1538.6291582778242</v>
      </c>
      <c r="G35" s="3">
        <f>G10^26</f>
        <v>1.1682814976336884</v>
      </c>
      <c r="H35" s="3">
        <v>540</v>
      </c>
      <c r="I35" s="3">
        <f t="shared" si="0"/>
        <v>630.87200872219171</v>
      </c>
    </row>
    <row r="36" spans="1:9">
      <c r="A36" s="3">
        <f>A10^27</f>
        <v>1.2245193000949222</v>
      </c>
      <c r="B36" s="11">
        <v>1093.6363636363637</v>
      </c>
      <c r="C36" s="7">
        <f t="shared" si="1"/>
        <v>893.11484396496428</v>
      </c>
      <c r="D36" s="3">
        <f>D10^27</f>
        <v>1.2245193000949222</v>
      </c>
      <c r="E36" s="11">
        <v>1870</v>
      </c>
      <c r="F36" s="7">
        <f t="shared" si="2"/>
        <v>1527.1298703540576</v>
      </c>
      <c r="G36" s="3">
        <f>G10^27</f>
        <v>1.1752911866194904</v>
      </c>
      <c r="H36" s="3">
        <v>540</v>
      </c>
      <c r="I36" s="3">
        <f t="shared" si="0"/>
        <v>634.65724077452478</v>
      </c>
    </row>
    <row r="37" spans="1:9">
      <c r="A37" s="3">
        <f>A10^28</f>
        <v>1.233739930424637</v>
      </c>
      <c r="B37" s="11">
        <v>1085.3731343283582</v>
      </c>
      <c r="C37" s="7">
        <f t="shared" si="1"/>
        <v>879.74224353327611</v>
      </c>
      <c r="D37" s="3">
        <f>D10^28</f>
        <v>1.233739930424637</v>
      </c>
      <c r="E37" s="11">
        <v>1870</v>
      </c>
      <c r="F37" s="7">
        <f t="shared" si="2"/>
        <v>1515.7165249213995</v>
      </c>
      <c r="G37" s="3">
        <f>G10^28</f>
        <v>1.1823429337392075</v>
      </c>
      <c r="H37" s="3">
        <v>540</v>
      </c>
      <c r="I37" s="3">
        <f t="shared" si="0"/>
        <v>638.4651842191721</v>
      </c>
    </row>
    <row r="38" spans="1:9">
      <c r="A38" s="3">
        <f>A10^29</f>
        <v>1.2430299921007344</v>
      </c>
      <c r="B38" s="11">
        <v>1077.3529411764705</v>
      </c>
      <c r="C38" s="7">
        <f t="shared" si="1"/>
        <v>866.7151621625253</v>
      </c>
      <c r="D38" s="3">
        <f>D10^29</f>
        <v>1.2430299921007344</v>
      </c>
      <c r="E38" s="11">
        <v>1870</v>
      </c>
      <c r="F38" s="7">
        <f t="shared" si="2"/>
        <v>1504.3884796694883</v>
      </c>
      <c r="G38" s="3">
        <f>G10^29</f>
        <v>1.1894369913416427</v>
      </c>
      <c r="H38" s="3">
        <v>540</v>
      </c>
      <c r="I38" s="3">
        <f t="shared" si="0"/>
        <v>642.29597532448702</v>
      </c>
    </row>
    <row r="39" spans="1:9">
      <c r="A39" s="3">
        <f>A10^30</f>
        <v>1.2523900079412533</v>
      </c>
      <c r="B39" s="11">
        <v>1069.5652173913043</v>
      </c>
      <c r="C39" s="7">
        <f t="shared" si="1"/>
        <v>854.01928361718058</v>
      </c>
      <c r="D39" s="3">
        <f>D10^30</f>
        <v>1.2523900079412533</v>
      </c>
      <c r="E39" s="11">
        <v>1870</v>
      </c>
      <c r="F39" s="7">
        <f t="shared" si="2"/>
        <v>1493.1450970884123</v>
      </c>
      <c r="G39" s="3">
        <f>G10^30</f>
        <v>1.1965736132896927</v>
      </c>
      <c r="H39" s="3">
        <v>540</v>
      </c>
      <c r="I39" s="3">
        <f t="shared" si="0"/>
        <v>646.14975117643405</v>
      </c>
    </row>
    <row r="40" spans="1:9">
      <c r="A40" s="3">
        <f>A10^31</f>
        <v>1.2618205047010513</v>
      </c>
      <c r="B40" s="11">
        <v>1062</v>
      </c>
      <c r="C40" s="7">
        <f t="shared" si="1"/>
        <v>841.64110191853911</v>
      </c>
      <c r="D40" s="3">
        <f>D10^31</f>
        <v>1.2618205047010513</v>
      </c>
      <c r="E40" s="11">
        <v>1870</v>
      </c>
      <c r="F40" s="7">
        <f t="shared" si="2"/>
        <v>1481.9857444328325</v>
      </c>
      <c r="G40" s="3">
        <f>G10^31</f>
        <v>1.2037530549694306</v>
      </c>
      <c r="H40" s="3">
        <v>540</v>
      </c>
      <c r="I40" s="3">
        <f t="shared" si="0"/>
        <v>650.02664968349256</v>
      </c>
    </row>
    <row r="41" spans="1:9">
      <c r="A41" s="3">
        <f>A10^32</f>
        <v>1.2713220131014502</v>
      </c>
      <c r="B41" s="11">
        <v>1054.6478873239437</v>
      </c>
      <c r="C41" s="7">
        <f t="shared" si="1"/>
        <v>829.56786436119376</v>
      </c>
      <c r="D41" s="3">
        <f>D10^32</f>
        <v>1.2713220131014502</v>
      </c>
      <c r="E41" s="11">
        <v>1870</v>
      </c>
      <c r="F41" s="7">
        <f t="shared" si="2"/>
        <v>1470.9097936863741</v>
      </c>
      <c r="G41" s="3">
        <f>G10^32</f>
        <v>1.2109755732992473</v>
      </c>
      <c r="H41" s="3">
        <v>540</v>
      </c>
      <c r="I41" s="3">
        <f t="shared" si="0"/>
        <v>653.9268095815936</v>
      </c>
    </row>
    <row r="42" spans="1:9">
      <c r="A42" s="3">
        <f>A10^33</f>
        <v>1.2808950678601041</v>
      </c>
      <c r="B42" s="11">
        <v>1047.5</v>
      </c>
      <c r="C42" s="7">
        <f t="shared" si="1"/>
        <v>817.78751927742223</v>
      </c>
      <c r="D42" s="3">
        <f>D10^33</f>
        <v>1.2808950678601041</v>
      </c>
      <c r="E42" s="11">
        <v>1870</v>
      </c>
      <c r="F42" s="7">
        <f t="shared" si="2"/>
        <v>1459.9166215262812</v>
      </c>
      <c r="G42" s="3">
        <f>G10^33</f>
        <v>1.2182414267390429</v>
      </c>
      <c r="H42" s="3">
        <v>540</v>
      </c>
      <c r="I42" s="3">
        <f t="shared" ref="I42:I73" si="3">H42*G42</f>
        <v>657.85037043908312</v>
      </c>
    </row>
    <row r="43" spans="1:9">
      <c r="A43" s="3">
        <f>A10^34</f>
        <v>1.290540207721091</v>
      </c>
      <c r="B43" s="11">
        <v>1040.5479452054794</v>
      </c>
      <c r="C43" s="7">
        <f t="shared" si="1"/>
        <v>806.28866809422232</v>
      </c>
      <c r="D43" s="3">
        <f>D10^34</f>
        <v>1.290540207721091</v>
      </c>
      <c r="E43" s="11">
        <v>1870</v>
      </c>
      <c r="F43" s="7">
        <f t="shared" si="2"/>
        <v>1449.0056092883397</v>
      </c>
      <c r="G43" s="3">
        <f>G10^34</f>
        <v>1.225550875299477</v>
      </c>
      <c r="H43" s="3">
        <v>540</v>
      </c>
      <c r="I43" s="3">
        <f t="shared" si="3"/>
        <v>661.79747266171762</v>
      </c>
    </row>
    <row r="44" spans="1:9">
      <c r="A44" s="3">
        <f>A10^35</f>
        <v>1.3002579754852308</v>
      </c>
      <c r="B44" s="11">
        <v>1033.7837837837837</v>
      </c>
      <c r="C44" s="7">
        <f t="shared" si="1"/>
        <v>795.06052127693806</v>
      </c>
      <c r="D44" s="3">
        <f>D10^35</f>
        <v>1.3002579754852308</v>
      </c>
      <c r="E44" s="11">
        <v>1870</v>
      </c>
      <c r="F44" s="7">
        <f t="shared" si="2"/>
        <v>1438.1761429320613</v>
      </c>
      <c r="G44" s="3">
        <f>G10^35</f>
        <v>1.2329041805512737</v>
      </c>
      <c r="H44" s="3">
        <v>540</v>
      </c>
      <c r="I44" s="3">
        <f t="shared" si="3"/>
        <v>665.76825749768784</v>
      </c>
    </row>
    <row r="45" spans="1:9">
      <c r="A45" s="3">
        <f>A10^36</f>
        <v>1.3100489180406347</v>
      </c>
      <c r="B45" s="11">
        <v>1027.2</v>
      </c>
      <c r="C45" s="7">
        <f t="shared" si="1"/>
        <v>784.0928577967336</v>
      </c>
      <c r="D45" s="3">
        <f>D10^36</f>
        <v>1.3100489180406347</v>
      </c>
      <c r="E45" s="11">
        <v>1870</v>
      </c>
      <c r="F45" s="7">
        <f t="shared" si="2"/>
        <v>1427.4276130061251</v>
      </c>
      <c r="G45" s="3">
        <f>G10^36</f>
        <v>1.2403016056345815</v>
      </c>
      <c r="H45" s="3">
        <v>540</v>
      </c>
      <c r="I45" s="3">
        <f t="shared" si="3"/>
        <v>669.76286704267397</v>
      </c>
    </row>
    <row r="46" spans="1:9">
      <c r="A46" s="3">
        <f>A10^37</f>
        <v>1.3199135863934808</v>
      </c>
      <c r="B46" s="11">
        <v>1020.7894736842105</v>
      </c>
      <c r="C46" s="7">
        <f t="shared" si="1"/>
        <v>773.3759877973572</v>
      </c>
      <c r="D46" s="3">
        <f>D10^37</f>
        <v>1.3199135863934808</v>
      </c>
      <c r="E46" s="11">
        <v>1870</v>
      </c>
      <c r="F46" s="7">
        <f t="shared" si="2"/>
        <v>1416.7594146140809</v>
      </c>
      <c r="G46" s="3">
        <f>G10^37</f>
        <v>1.2477434152683891</v>
      </c>
      <c r="H46" s="3">
        <v>540</v>
      </c>
      <c r="I46" s="3">
        <f t="shared" si="3"/>
        <v>673.78144424493007</v>
      </c>
    </row>
    <row r="47" spans="1:9">
      <c r="A47" s="3">
        <f>A10^38</f>
        <v>1.3298525356990241</v>
      </c>
      <c r="B47" s="11">
        <v>1014.5454545454545</v>
      </c>
      <c r="C47" s="7">
        <f t="shared" si="1"/>
        <v>762.90071817035607</v>
      </c>
      <c r="D47" s="3">
        <f>D10^38</f>
        <v>1.3298525356990241</v>
      </c>
      <c r="E47" s="11">
        <v>1870</v>
      </c>
      <c r="F47" s="7">
        <f t="shared" si="2"/>
        <v>1406.1709473803069</v>
      </c>
      <c r="G47" s="3">
        <f>G10^38</f>
        <v>1.2552298757599993</v>
      </c>
      <c r="H47" s="3">
        <v>540</v>
      </c>
      <c r="I47" s="3">
        <f t="shared" si="3"/>
        <v>677.82413291039961</v>
      </c>
    </row>
    <row r="48" spans="1:9">
      <c r="A48" s="3">
        <f>A10^39</f>
        <v>1.3398663252928378</v>
      </c>
      <c r="B48" s="11">
        <v>1008.4615384615385</v>
      </c>
      <c r="C48" s="7">
        <f t="shared" si="1"/>
        <v>752.65832077773257</v>
      </c>
      <c r="D48" s="3">
        <f>D10^39</f>
        <v>1.3398663252928378</v>
      </c>
      <c r="E48" s="11">
        <v>1870</v>
      </c>
      <c r="F48" s="7">
        <f t="shared" si="2"/>
        <v>1395.6616154162227</v>
      </c>
      <c r="G48" s="3">
        <f>G10^39</f>
        <v>1.2627612550145593</v>
      </c>
      <c r="H48" s="3">
        <v>540</v>
      </c>
      <c r="I48" s="3">
        <f t="shared" si="3"/>
        <v>681.891077707862</v>
      </c>
    </row>
    <row r="49" spans="1:9">
      <c r="A49" s="3">
        <f>A10^40</f>
        <v>1.3499555187222929</v>
      </c>
      <c r="B49" s="11">
        <v>1002.5316455696203</v>
      </c>
      <c r="C49" s="7">
        <f t="shared" si="1"/>
        <v>742.64050308746278</v>
      </c>
      <c r="D49" s="3">
        <f>D10^40</f>
        <v>1.3499555187222929</v>
      </c>
      <c r="E49" s="11">
        <v>1870</v>
      </c>
      <c r="F49" s="7">
        <f t="shared" si="2"/>
        <v>1385.2308272867533</v>
      </c>
      <c r="G49" s="3">
        <f>G10^40</f>
        <v>1.2703378225446467</v>
      </c>
      <c r="H49" s="3">
        <v>540</v>
      </c>
      <c r="I49" s="3">
        <f t="shared" si="3"/>
        <v>685.98242417410916</v>
      </c>
    </row>
    <row r="50" spans="1:9">
      <c r="A50" s="3">
        <f>A10^41</f>
        <v>1.3601206837782718</v>
      </c>
      <c r="B50" s="11">
        <v>996.75</v>
      </c>
      <c r="C50" s="7">
        <f t="shared" si="1"/>
        <v>732.83938101075978</v>
      </c>
      <c r="D50" s="3">
        <f>D10^41</f>
        <v>1.3601206837782718</v>
      </c>
      <c r="E50" s="11">
        <v>1870</v>
      </c>
      <c r="F50" s="7">
        <f t="shared" si="2"/>
        <v>1374.8779959770461</v>
      </c>
      <c r="G50" s="3">
        <f>G10^41</f>
        <v>1.2779598494799147</v>
      </c>
      <c r="H50" s="3">
        <v>540</v>
      </c>
      <c r="I50" s="3">
        <f t="shared" si="3"/>
        <v>690.09831871915389</v>
      </c>
    </row>
    <row r="51" spans="1:9">
      <c r="A51" s="3">
        <f>A10^42</f>
        <v>1.3703623925271222</v>
      </c>
      <c r="B51" s="11">
        <v>991.11111111111109</v>
      </c>
      <c r="C51" s="7">
        <f t="shared" si="1"/>
        <v>723.24745375081136</v>
      </c>
      <c r="D51" s="3">
        <f>D10^42</f>
        <v>1.3703623925271222</v>
      </c>
      <c r="E51" s="11">
        <v>1870</v>
      </c>
      <c r="F51" s="7">
        <f t="shared" si="2"/>
        <v>1364.6025388594346</v>
      </c>
      <c r="G51" s="3">
        <f>G10^42</f>
        <v>1.2856276085767939</v>
      </c>
      <c r="H51" s="3">
        <v>540</v>
      </c>
      <c r="I51" s="3">
        <f t="shared" si="3"/>
        <v>694.23890863146869</v>
      </c>
    </row>
    <row r="52" spans="1:9">
      <c r="A52" s="3">
        <f>A10^43</f>
        <v>1.3806812213428519</v>
      </c>
      <c r="B52" s="11">
        <v>985.60975609756099</v>
      </c>
      <c r="C52" s="7">
        <f t="shared" si="1"/>
        <v>713.85758049128526</v>
      </c>
      <c r="D52" s="3">
        <f>D10^43</f>
        <v>1.3806812213428519</v>
      </c>
      <c r="E52" s="11">
        <v>1870</v>
      </c>
      <c r="F52" s="7">
        <f t="shared" si="2"/>
        <v>1354.4038776606494</v>
      </c>
      <c r="G52" s="3">
        <f>G10^43</f>
        <v>1.2933413742282547</v>
      </c>
      <c r="H52" s="3">
        <v>540</v>
      </c>
      <c r="I52" s="3">
        <f t="shared" si="3"/>
        <v>698.40434208325757</v>
      </c>
    </row>
    <row r="53" spans="1:9">
      <c r="A53" s="3">
        <f>A10^44</f>
        <v>1.3910777509395635</v>
      </c>
      <c r="B53" s="11">
        <v>980.24096385542168</v>
      </c>
      <c r="C53" s="7">
        <f t="shared" si="1"/>
        <v>704.66295876944764</v>
      </c>
      <c r="D53" s="3">
        <f>D10^44</f>
        <v>1.3910777509395635</v>
      </c>
      <c r="E53" s="11">
        <v>1870</v>
      </c>
      <c r="F53" s="7">
        <f t="shared" si="2"/>
        <v>1344.2814384292769</v>
      </c>
      <c r="G53" s="3">
        <f>G10^44</f>
        <v>1.3011014224736244</v>
      </c>
      <c r="H53" s="3">
        <v>540</v>
      </c>
      <c r="I53" s="3">
        <f t="shared" si="3"/>
        <v>702.59476813575714</v>
      </c>
    </row>
    <row r="54" spans="1:9">
      <c r="A54" s="3">
        <f>A10^45</f>
        <v>1.4015525664041384</v>
      </c>
      <c r="B54" s="11">
        <v>975</v>
      </c>
      <c r="C54" s="7">
        <f t="shared" si="1"/>
        <v>695.65710439351312</v>
      </c>
      <c r="D54" s="3">
        <f>D10^45</f>
        <v>1.4015525664041384</v>
      </c>
      <c r="E54" s="11">
        <v>1870</v>
      </c>
      <c r="F54" s="7">
        <f t="shared" si="2"/>
        <v>1334.234651503456</v>
      </c>
      <c r="G54" s="3">
        <f>G10^45</f>
        <v>1.3089080310084662</v>
      </c>
      <c r="H54" s="3">
        <v>540</v>
      </c>
      <c r="I54" s="3">
        <f t="shared" si="3"/>
        <v>706.81033674457171</v>
      </c>
    </row>
    <row r="55" spans="1:9">
      <c r="A55" s="3">
        <f>A10^46</f>
        <v>1.4121062572291618</v>
      </c>
      <c r="B55" s="11">
        <v>969.88235294117646</v>
      </c>
      <c r="C55" s="7">
        <f t="shared" si="1"/>
        <v>686.83383277706162</v>
      </c>
      <c r="D55" s="3">
        <f>D10^46</f>
        <v>1.4121062572291618</v>
      </c>
      <c r="E55" s="11">
        <v>1870</v>
      </c>
      <c r="F55" s="7">
        <f t="shared" si="2"/>
        <v>1324.2629514788202</v>
      </c>
      <c r="G55" s="3">
        <f>G10^46</f>
        <v>1.3167614791945168</v>
      </c>
      <c r="H55" s="3">
        <v>540</v>
      </c>
      <c r="I55" s="3">
        <f t="shared" si="3"/>
        <v>711.05119876503909</v>
      </c>
    </row>
    <row r="56" spans="1:9">
      <c r="A56" s="3">
        <f>A10^47</f>
        <v>1.4227394173460979</v>
      </c>
      <c r="B56" s="11">
        <v>964.88372093023258</v>
      </c>
      <c r="C56" s="7">
        <f t="shared" si="1"/>
        <v>678.18724157518261</v>
      </c>
      <c r="D56" s="3">
        <f>D10^47</f>
        <v>1.4227394173460979</v>
      </c>
      <c r="E56" s="11">
        <v>1870</v>
      </c>
      <c r="F56" s="7">
        <f t="shared" si="2"/>
        <v>1314.3657771766793</v>
      </c>
      <c r="G56" s="3">
        <f>G10^47</f>
        <v>1.3246620480696838</v>
      </c>
      <c r="H56" s="3">
        <v>540</v>
      </c>
      <c r="I56" s="3">
        <f t="shared" si="3"/>
        <v>715.31750595762924</v>
      </c>
    </row>
    <row r="57" spans="1:9">
      <c r="A57" s="3">
        <f>A10^48</f>
        <v>1.433452645158714</v>
      </c>
      <c r="B57" s="11">
        <v>960</v>
      </c>
      <c r="C57" s="7">
        <f t="shared" si="1"/>
        <v>669.71169451761511</v>
      </c>
      <c r="D57" s="3">
        <f>D10^48</f>
        <v>1.433452645158714</v>
      </c>
      <c r="E57" s="11">
        <v>1870</v>
      </c>
      <c r="F57" s="7">
        <f t="shared" si="2"/>
        <v>1304.5425716124378</v>
      </c>
      <c r="G57" s="3">
        <f>G10^48</f>
        <v>1.3326100203581022</v>
      </c>
      <c r="H57" s="3">
        <v>540</v>
      </c>
      <c r="I57" s="3">
        <f t="shared" si="3"/>
        <v>719.60941099337515</v>
      </c>
    </row>
    <row r="58" spans="1:9">
      <c r="A58" s="3">
        <f>A10^49</f>
        <v>1.4442465435767591</v>
      </c>
      <c r="B58" s="11">
        <v>955.22727272727275</v>
      </c>
      <c r="C58" s="7">
        <f t="shared" si="1"/>
        <v>661.40180634367164</v>
      </c>
      <c r="D58" s="3">
        <f>D10^49</f>
        <v>1.4442465435767591</v>
      </c>
      <c r="E58" s="11">
        <v>1870</v>
      </c>
      <c r="F58" s="7">
        <f t="shared" si="2"/>
        <v>1294.7927819642471</v>
      </c>
      <c r="G58" s="3">
        <f>G10^49</f>
        <v>1.3406056804802506</v>
      </c>
      <c r="H58" s="3">
        <v>540</v>
      </c>
      <c r="I58" s="3">
        <f t="shared" si="3"/>
        <v>723.92706745933538</v>
      </c>
    </row>
    <row r="59" spans="1:9">
      <c r="A59" s="3">
        <f>A10^50</f>
        <v>1.4551217200498925</v>
      </c>
      <c r="B59" s="11">
        <v>950.56179775280896</v>
      </c>
      <c r="C59" s="7">
        <f t="shared" si="1"/>
        <v>653.25242875229469</v>
      </c>
      <c r="D59" s="3">
        <f>D10^50</f>
        <v>1.4551217200498925</v>
      </c>
      <c r="E59" s="11">
        <v>1870</v>
      </c>
      <c r="F59" s="7">
        <f t="shared" si="2"/>
        <v>1285.1158595418963</v>
      </c>
      <c r="G59" s="3">
        <f>G10^50</f>
        <v>1.3486493145631322</v>
      </c>
      <c r="H59" s="3">
        <v>540</v>
      </c>
      <c r="I59" s="3">
        <f t="shared" si="3"/>
        <v>728.27062986409135</v>
      </c>
    </row>
    <row r="60" spans="1:9">
      <c r="A60" s="3">
        <f>A10^51</f>
        <v>1.4660787866018681</v>
      </c>
      <c r="B60" s="11">
        <v>946</v>
      </c>
      <c r="C60" s="7">
        <f t="shared" si="1"/>
        <v>645.25863728829609</v>
      </c>
      <c r="D60" s="3">
        <f>D10^51</f>
        <v>1.4660787866018681</v>
      </c>
      <c r="E60" s="11">
        <v>1870</v>
      </c>
      <c r="F60" s="7">
        <f t="shared" si="2"/>
        <v>1275.5112597559341</v>
      </c>
      <c r="G60" s="3">
        <f>G10^51</f>
        <v>1.356741210450511</v>
      </c>
      <c r="H60" s="3">
        <v>540</v>
      </c>
      <c r="I60" s="3">
        <f t="shared" si="3"/>
        <v>732.64025364327597</v>
      </c>
    </row>
    <row r="61" spans="1:9">
      <c r="A61" s="3">
        <f>A10^52</f>
        <v>1.4771183598649804</v>
      </c>
      <c r="B61" s="11">
        <v>941.53846153846155</v>
      </c>
      <c r="C61" s="7">
        <f t="shared" si="1"/>
        <v>637.41571909276456</v>
      </c>
      <c r="D61" s="3">
        <f>D10^52</f>
        <v>1.4771183598649804</v>
      </c>
      <c r="E61" s="11">
        <v>1870</v>
      </c>
      <c r="F61" s="7">
        <f t="shared" si="2"/>
        <v>1265.9784420870185</v>
      </c>
      <c r="G61" s="3">
        <f>G10^52</f>
        <v>1.3648816577132141</v>
      </c>
      <c r="H61" s="3">
        <v>540</v>
      </c>
      <c r="I61" s="3">
        <f t="shared" si="3"/>
        <v>737.03609516513563</v>
      </c>
    </row>
    <row r="62" spans="1:9">
      <c r="A62" s="3">
        <f>A10^53</f>
        <v>1.4882410611147638</v>
      </c>
      <c r="B62" s="11">
        <v>937.17391304347825</v>
      </c>
      <c r="C62" s="7">
        <f t="shared" si="1"/>
        <v>629.71916145190221</v>
      </c>
      <c r="D62" s="3">
        <f>D10^53</f>
        <v>1.4882410611147638</v>
      </c>
      <c r="E62" s="11">
        <v>1870</v>
      </c>
      <c r="F62" s="7">
        <f t="shared" si="2"/>
        <v>1256.5168700555005</v>
      </c>
      <c r="G62" s="3">
        <f>G10^53</f>
        <v>1.3730709476594931</v>
      </c>
      <c r="H62" s="3">
        <v>540</v>
      </c>
      <c r="I62" s="3">
        <f t="shared" si="3"/>
        <v>741.45831173612623</v>
      </c>
    </row>
    <row r="63" spans="1:9">
      <c r="A63" s="3">
        <f>A10^54</f>
        <v>1.4994475163049581</v>
      </c>
      <c r="B63" s="11">
        <v>932.90322580645159</v>
      </c>
      <c r="C63" s="7">
        <f t="shared" si="1"/>
        <v>622.16464108418813</v>
      </c>
      <c r="D63" s="3">
        <f>D10^54</f>
        <v>1.4994475163049581</v>
      </c>
      <c r="E63" s="11">
        <v>1870</v>
      </c>
      <c r="F63" s="7">
        <f t="shared" si="2"/>
        <v>1247.1260111912306</v>
      </c>
      <c r="G63" s="3">
        <f>G10^54</f>
        <v>1.3813093733454502</v>
      </c>
      <c r="H63" s="3">
        <v>540</v>
      </c>
      <c r="I63" s="3">
        <f t="shared" si="3"/>
        <v>745.90706160654315</v>
      </c>
    </row>
    <row r="64" spans="1:9">
      <c r="A64" s="3">
        <f>A10^55</f>
        <v>1.5107383561027348</v>
      </c>
      <c r="B64" s="11">
        <v>928.72340425531911</v>
      </c>
      <c r="C64" s="7">
        <f t="shared" si="1"/>
        <v>614.74801411089823</v>
      </c>
      <c r="D64" s="3">
        <f>D10^55</f>
        <v>1.5107383561027348</v>
      </c>
      <c r="E64" s="11">
        <v>1870</v>
      </c>
      <c r="F64" s="7">
        <f t="shared" si="2"/>
        <v>1237.8053370035932</v>
      </c>
      <c r="G64" s="3">
        <f>G10^55</f>
        <v>1.3895972295855228</v>
      </c>
      <c r="H64" s="3">
        <v>540</v>
      </c>
      <c r="I64" s="3">
        <f t="shared" si="3"/>
        <v>750.38250397618231</v>
      </c>
    </row>
    <row r="65" spans="1:9">
      <c r="A65" s="3">
        <f>A10^56</f>
        <v>1.5221142159241883</v>
      </c>
      <c r="B65" s="11">
        <v>924.63157894736844</v>
      </c>
      <c r="C65" s="7">
        <f t="shared" si="1"/>
        <v>607.46530665962939</v>
      </c>
      <c r="D65" s="3">
        <f>D10^56</f>
        <v>1.5221142159241883</v>
      </c>
      <c r="E65" s="11">
        <v>1870</v>
      </c>
      <c r="F65" s="7">
        <f t="shared" si="2"/>
        <v>1228.5543229517664</v>
      </c>
      <c r="G65" s="3">
        <f>G10^56</f>
        <v>1.3979348129630362</v>
      </c>
      <c r="H65" s="3">
        <v>540</v>
      </c>
      <c r="I65" s="3">
        <f t="shared" si="3"/>
        <v>754.88479900003961</v>
      </c>
    </row>
    <row r="66" spans="1:9">
      <c r="A66" s="3">
        <f>A10^57</f>
        <v>1.5335757359700977</v>
      </c>
      <c r="B66" s="11">
        <v>920.625</v>
      </c>
      <c r="C66" s="7">
        <f t="shared" si="1"/>
        <v>600.31270605467557</v>
      </c>
      <c r="D66" s="3">
        <f>D10^57</f>
        <v>1.5335757359700977</v>
      </c>
      <c r="E66" s="11">
        <v>1870</v>
      </c>
      <c r="F66" s="7">
        <f t="shared" si="2"/>
        <v>1219.3724484151999</v>
      </c>
      <c r="G66" s="3">
        <f>G10^57</f>
        <v>1.4063224218408144</v>
      </c>
      <c r="H66" s="3">
        <v>540</v>
      </c>
      <c r="I66" s="3">
        <f t="shared" si="3"/>
        <v>759.41410779403975</v>
      </c>
    </row>
    <row r="67" spans="1:9">
      <c r="A67" s="3">
        <f>A10^58</f>
        <v>1.5451235612619523</v>
      </c>
      <c r="B67" s="11">
        <v>916.70103092783506</v>
      </c>
      <c r="C67" s="7">
        <f t="shared" si="1"/>
        <v>593.28655255191097</v>
      </c>
      <c r="D67" s="3">
        <f>D10^58</f>
        <v>1.5451235612619523</v>
      </c>
      <c r="E67" s="11">
        <v>1870</v>
      </c>
      <c r="F67" s="7">
        <f t="shared" si="2"/>
        <v>1210.2591966643176</v>
      </c>
      <c r="G67" s="3">
        <f>G10^58</f>
        <v>1.4147603563718592</v>
      </c>
      <c r="H67" s="3">
        <v>540</v>
      </c>
      <c r="I67" s="3">
        <f t="shared" si="3"/>
        <v>763.9705924408039</v>
      </c>
    </row>
    <row r="68" spans="1:9">
      <c r="A68" s="3">
        <f>A10^59</f>
        <v>1.5567583416782553</v>
      </c>
      <c r="B68" s="11">
        <v>912.85714285714289</v>
      </c>
      <c r="C68" s="7">
        <f t="shared" si="1"/>
        <v>586.38333157928798</v>
      </c>
      <c r="D68" s="3">
        <f>D10^59</f>
        <v>1.5567583416782553</v>
      </c>
      <c r="E68" s="11">
        <v>1870</v>
      </c>
      <c r="F68" s="7">
        <f t="shared" si="2"/>
        <v>1201.2140548314364</v>
      </c>
      <c r="G68" s="3">
        <f>G10^59</f>
        <v>1.4232489185100901</v>
      </c>
      <c r="H68" s="3">
        <v>540</v>
      </c>
      <c r="I68" s="3">
        <f t="shared" si="3"/>
        <v>768.55441599544861</v>
      </c>
    </row>
    <row r="69" spans="1:9">
      <c r="A69" s="3">
        <f>A10^60</f>
        <v>1.5684807319910927</v>
      </c>
      <c r="B69" s="11">
        <v>909.09090909090912</v>
      </c>
      <c r="C69" s="7">
        <f t="shared" si="1"/>
        <v>579.59966644720748</v>
      </c>
      <c r="D69" s="3">
        <f>D10^60</f>
        <v>1.5684807319910927</v>
      </c>
      <c r="E69" s="11">
        <v>1870</v>
      </c>
      <c r="F69" s="7">
        <f t="shared" si="2"/>
        <v>1192.2365138819057</v>
      </c>
      <c r="G69" s="3">
        <f>G10^60</f>
        <v>1.4317884120211508</v>
      </c>
      <c r="H69" s="3">
        <v>36540</v>
      </c>
      <c r="I69" s="3">
        <f t="shared" si="3"/>
        <v>52317.548575252848</v>
      </c>
    </row>
    <row r="70" spans="1:9">
      <c r="A70" s="3"/>
      <c r="B70" s="11"/>
      <c r="C70" s="7"/>
      <c r="D70" s="3"/>
      <c r="E70" s="11"/>
      <c r="F70" s="7"/>
      <c r="G70" s="3"/>
      <c r="H70" s="3"/>
      <c r="I70" s="3"/>
    </row>
    <row r="71" spans="1:9">
      <c r="A71" s="3"/>
      <c r="B71" s="1">
        <f>SUM(B10:B70)</f>
        <v>66156.911851816549</v>
      </c>
      <c r="C71" s="7">
        <f>SUM(C10:C70)</f>
        <v>54006.560578073892</v>
      </c>
      <c r="D71" s="3"/>
      <c r="E71" s="1">
        <f>SUM(E10:E70)</f>
        <v>112200</v>
      </c>
      <c r="F71" s="7">
        <f>SUM(F10:F70)</f>
        <v>90008.431091379185</v>
      </c>
      <c r="G71" s="3"/>
      <c r="H71" s="3">
        <v>67860</v>
      </c>
      <c r="I71" s="3">
        <v>90095.27</v>
      </c>
    </row>
    <row r="75" spans="1:9">
      <c r="E75" s="3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Sheet1</vt:lpstr>
      <vt:lpstr>عملية تمويل على اساس قسط سنوى</vt:lpstr>
      <vt:lpstr>Sheet4</vt:lpstr>
      <vt:lpstr>Sheet2</vt:lpstr>
      <vt:lpstr>تمويل الاصول بمقام</vt:lpstr>
      <vt:lpstr>تكلفة التمويل وسعر الادخار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dcterms:created xsi:type="dcterms:W3CDTF">2011-05-30T06:18:57Z</dcterms:created>
  <dcterms:modified xsi:type="dcterms:W3CDTF">2015-10-22T08:24:45Z</dcterms:modified>
</cp:coreProperties>
</file>