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0490" windowHeight="7545"/>
  </bookViews>
  <sheets>
    <sheet name="A" sheetId="1" r:id="rId1"/>
    <sheet name="B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1" i="2" l="1"/>
  <c r="B331" i="2"/>
  <c r="B330" i="2"/>
  <c r="B318" i="2"/>
  <c r="B314" i="2"/>
  <c r="B301" i="2"/>
  <c r="B298" i="2"/>
  <c r="B294" i="2"/>
  <c r="B293" i="2"/>
  <c r="B288" i="2"/>
  <c r="B285" i="2"/>
  <c r="B284" i="2"/>
  <c r="B280" i="2"/>
  <c r="B277" i="2"/>
  <c r="B275" i="2"/>
  <c r="B274" i="2"/>
  <c r="B271" i="2"/>
  <c r="B267" i="2"/>
  <c r="B265" i="2"/>
  <c r="B264" i="2"/>
  <c r="B261" i="2"/>
  <c r="B256" i="2"/>
  <c r="B253" i="2"/>
  <c r="B246" i="2"/>
  <c r="B243" i="2"/>
  <c r="B238" i="2"/>
  <c r="B233" i="2"/>
  <c r="B227" i="2"/>
  <c r="B226" i="2"/>
  <c r="B222" i="2"/>
  <c r="B221" i="2"/>
  <c r="B220" i="2"/>
  <c r="B216" i="2"/>
  <c r="B214" i="2"/>
  <c r="B211" i="2"/>
  <c r="B209" i="2"/>
  <c r="B205" i="2"/>
  <c r="B199" i="2"/>
  <c r="B198" i="2"/>
  <c r="B192" i="2"/>
  <c r="B190" i="2"/>
  <c r="B185" i="2"/>
  <c r="B183" i="2"/>
  <c r="B181" i="2"/>
  <c r="B179" i="2"/>
  <c r="B172" i="2"/>
  <c r="B170" i="2"/>
  <c r="B169" i="2"/>
  <c r="B166" i="2"/>
  <c r="B163" i="2"/>
  <c r="B162" i="2"/>
  <c r="B158" i="2"/>
  <c r="B156" i="2"/>
  <c r="B155" i="2"/>
  <c r="B154" i="2"/>
  <c r="B153" i="2"/>
  <c r="B152" i="2"/>
  <c r="B151" i="2"/>
  <c r="B150" i="2"/>
  <c r="B148" i="2"/>
  <c r="B146" i="2"/>
  <c r="B144" i="2"/>
  <c r="B142" i="2"/>
  <c r="B141" i="2"/>
  <c r="B139" i="2"/>
  <c r="B138" i="2"/>
  <c r="B137" i="2"/>
  <c r="B135" i="2"/>
  <c r="B132" i="2"/>
  <c r="B128" i="2"/>
  <c r="B125" i="2"/>
  <c r="B124" i="2"/>
  <c r="B122" i="2"/>
  <c r="B121" i="2"/>
  <c r="B120" i="2"/>
  <c r="B110" i="2"/>
  <c r="B108" i="2"/>
  <c r="B107" i="2"/>
  <c r="B106" i="2"/>
  <c r="B104" i="2"/>
  <c r="B98" i="2"/>
  <c r="B97" i="2"/>
  <c r="B96" i="2"/>
  <c r="B94" i="2"/>
  <c r="B93" i="2"/>
  <c r="B90" i="2"/>
  <c r="B89" i="2"/>
  <c r="B88" i="2"/>
  <c r="B87" i="2"/>
  <c r="B82" i="2"/>
  <c r="B81" i="2"/>
  <c r="B80" i="2"/>
  <c r="B79" i="2"/>
  <c r="B77" i="2"/>
  <c r="B76" i="2"/>
  <c r="B68" i="2"/>
  <c r="B67" i="2"/>
  <c r="B66" i="2"/>
  <c r="B58" i="2"/>
  <c r="B57" i="2"/>
  <c r="B56" i="2"/>
  <c r="B51" i="2"/>
  <c r="B50" i="2"/>
  <c r="B48" i="2"/>
  <c r="B43" i="2"/>
  <c r="B38" i="2"/>
  <c r="B34" i="2"/>
  <c r="B31" i="2"/>
  <c r="B24" i="2"/>
  <c r="B20" i="2"/>
  <c r="B18" i="2"/>
  <c r="B16" i="2"/>
  <c r="B15" i="2"/>
  <c r="B12" i="2"/>
  <c r="B7" i="2"/>
  <c r="B2" i="2"/>
  <c r="B1" i="2"/>
  <c r="V23" i="1" l="1"/>
  <c r="AH20" i="1"/>
  <c r="AF20" i="1"/>
  <c r="V19" i="1"/>
  <c r="AB18" i="1"/>
  <c r="Z17" i="1"/>
  <c r="V17" i="1"/>
  <c r="AH16" i="1"/>
  <c r="AF16" i="1"/>
  <c r="P16" i="1"/>
  <c r="L16" i="1"/>
  <c r="AF15" i="1"/>
  <c r="R15" i="1"/>
  <c r="AH14" i="1"/>
  <c r="AB14" i="1"/>
  <c r="T14" i="1"/>
  <c r="AD13" i="1"/>
  <c r="X13" i="1"/>
  <c r="V13" i="1"/>
  <c r="R13" i="1"/>
  <c r="L13" i="1"/>
  <c r="J13" i="1"/>
  <c r="AH12" i="1"/>
  <c r="AB12" i="1"/>
  <c r="V12" i="1"/>
  <c r="T12" i="1"/>
  <c r="N12" i="1"/>
  <c r="L12" i="1"/>
  <c r="J12" i="1"/>
  <c r="B12" i="1"/>
  <c r="AH11" i="1"/>
  <c r="X11" i="1"/>
  <c r="L11" i="1"/>
  <c r="F11" i="1"/>
  <c r="AF10" i="1"/>
  <c r="T10" i="1"/>
  <c r="L10" i="1"/>
  <c r="AD9" i="1"/>
  <c r="V9" i="1"/>
  <c r="AF8" i="1"/>
  <c r="Z8" i="1"/>
  <c r="X8" i="1"/>
  <c r="F8" i="1"/>
  <c r="AN7" i="1"/>
  <c r="AJ7" i="1"/>
  <c r="AH7" i="1"/>
  <c r="AD7" i="1"/>
  <c r="B7" i="1"/>
  <c r="AL6" i="1"/>
  <c r="AH6" i="1"/>
  <c r="Z6" i="1"/>
  <c r="X6" i="1"/>
  <c r="V6" i="1"/>
  <c r="R6" i="1"/>
  <c r="H6" i="1"/>
  <c r="D6" i="1"/>
  <c r="AP5" i="1"/>
  <c r="Z5" i="1"/>
  <c r="X5" i="1"/>
  <c r="V5" i="1"/>
  <c r="T5" i="1"/>
  <c r="R5" i="1"/>
  <c r="P5" i="1"/>
  <c r="J5" i="1"/>
  <c r="AN4" i="1"/>
  <c r="AB4" i="1"/>
  <c r="Z4" i="1"/>
  <c r="R4" i="1"/>
  <c r="P4" i="1"/>
  <c r="N4" i="1"/>
  <c r="J4" i="1"/>
  <c r="D4" i="1"/>
  <c r="Z3" i="1"/>
  <c r="X3" i="1"/>
  <c r="V3" i="1"/>
  <c r="T3" i="1"/>
  <c r="P3" i="1"/>
  <c r="N3" i="1"/>
  <c r="L3" i="1"/>
  <c r="AV2" i="1"/>
  <c r="AR2" i="1"/>
  <c r="AP2" i="1"/>
  <c r="AN2" i="1"/>
  <c r="AJ2" i="1"/>
  <c r="AH2" i="1"/>
  <c r="AF2" i="1"/>
  <c r="AD2" i="1"/>
  <c r="AB2" i="1"/>
  <c r="Z2" i="1"/>
  <c r="X2" i="1"/>
  <c r="V2" i="1"/>
  <c r="T2" i="1"/>
  <c r="R2" i="1"/>
  <c r="P2" i="1"/>
  <c r="N2" i="1"/>
  <c r="L2" i="1"/>
  <c r="J2" i="1"/>
  <c r="D2" i="1"/>
  <c r="B2" i="1"/>
  <c r="AX1" i="1"/>
  <c r="AV1" i="1"/>
  <c r="AP1" i="1"/>
  <c r="AN1" i="1"/>
  <c r="AL1" i="1"/>
  <c r="AH1" i="1"/>
  <c r="AF1" i="1"/>
  <c r="AB1" i="1"/>
  <c r="Z1" i="1"/>
  <c r="X1" i="1"/>
  <c r="V1" i="1"/>
  <c r="T1" i="1"/>
  <c r="R1" i="1"/>
  <c r="L1" i="1"/>
  <c r="H1" i="1"/>
  <c r="F1" i="1"/>
  <c r="D1" i="1"/>
  <c r="B1" i="1"/>
</calcChain>
</file>

<file path=xl/sharedStrings.xml><?xml version="1.0" encoding="utf-8"?>
<sst xmlns="http://schemas.openxmlformats.org/spreadsheetml/2006/main" count="698" uniqueCount="63">
  <si>
    <t>MISC</t>
  </si>
  <si>
    <t>ENTERTAINMENT</t>
  </si>
  <si>
    <t>RAHEEL MISC EXP</t>
  </si>
  <si>
    <t>VEHICLE RUNNING</t>
  </si>
  <si>
    <t>MOBILE CARD</t>
  </si>
  <si>
    <t>MUZAMMIL</t>
  </si>
  <si>
    <t>SALARY</t>
  </si>
  <si>
    <t>DONATION</t>
  </si>
  <si>
    <t>CARTAGE</t>
  </si>
  <si>
    <t>MS SHOES</t>
  </si>
  <si>
    <t>MUBASSHIR</t>
  </si>
  <si>
    <t>GENERATOR EXP</t>
  </si>
  <si>
    <t>TRAVELLING</t>
  </si>
  <si>
    <t>RENT</t>
  </si>
  <si>
    <t>WATER</t>
  </si>
  <si>
    <t>PHOTOCOPY</t>
  </si>
  <si>
    <t>WASEEM IMPORTED</t>
  </si>
  <si>
    <t>ROYAL CLUB</t>
  </si>
  <si>
    <t>IMRAN CHINA</t>
  </si>
  <si>
    <t>HOME</t>
  </si>
  <si>
    <t>BANK</t>
  </si>
  <si>
    <t>EXGRATIA</t>
  </si>
  <si>
    <t>REPAIR &amp; MAINT</t>
  </si>
  <si>
    <t>SALEEM STAND</t>
  </si>
  <si>
    <t>PURE SELECTION</t>
  </si>
  <si>
    <t>AMIN SHOES</t>
  </si>
  <si>
    <t>GOHAR SHOES</t>
  </si>
  <si>
    <t>NITELITE</t>
  </si>
  <si>
    <t>CONVEYANCE</t>
  </si>
  <si>
    <t>MILLI SHOES</t>
  </si>
  <si>
    <t>ASHRAF LAHORE</t>
  </si>
  <si>
    <t>ADVERTISEMENT EXP</t>
  </si>
  <si>
    <t>SHAN SHOES</t>
  </si>
  <si>
    <t>ENGLISH SHOES</t>
  </si>
  <si>
    <t>T SHOES</t>
  </si>
  <si>
    <t>HANIF SHOES</t>
  </si>
  <si>
    <t>TELEPHONE EXP</t>
  </si>
  <si>
    <t>ATIQ SHOES</t>
  </si>
  <si>
    <t>SHAhBEER SHOES</t>
  </si>
  <si>
    <t>PROFESSIONAL EXP</t>
  </si>
  <si>
    <t>ELECTRICITY EXP</t>
  </si>
  <si>
    <t>MEHMOOD</t>
  </si>
  <si>
    <t>GIBBS SHOES</t>
  </si>
  <si>
    <t>MOHAMMED ALI</t>
  </si>
  <si>
    <t>SAAD COMPUTER</t>
  </si>
  <si>
    <t>WASEEM RIAZ</t>
  </si>
  <si>
    <t>STATIONERY</t>
  </si>
  <si>
    <t>WINNER SHOES</t>
  </si>
  <si>
    <t>Tariq Variety</t>
  </si>
  <si>
    <t>ADNAN SHOES</t>
  </si>
  <si>
    <t>COMMISSION</t>
  </si>
  <si>
    <t>ABDUS SALAM</t>
  </si>
  <si>
    <t>ASHFAQ LAHORE</t>
  </si>
  <si>
    <t>JAMEEL SHOES</t>
  </si>
  <si>
    <t>ASHRAF CHINA</t>
  </si>
  <si>
    <t>WAQAR SHOES</t>
  </si>
  <si>
    <t>BOBY SHOES</t>
  </si>
  <si>
    <t>ZAHID SHOES</t>
  </si>
  <si>
    <t>SHAHBEER SHOES</t>
  </si>
  <si>
    <t>ISMAIL SHOES</t>
  </si>
  <si>
    <t>ZEESHAN MAMU</t>
  </si>
  <si>
    <t>OFFICE EQUIPMENT</t>
  </si>
  <si>
    <t>ZEESHAN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</si>
</sst>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1" applyFont="1"/>
    <xf numFmtId="14" fontId="2" fillId="0" borderId="1" xfId="0" applyNumberFormat="1" applyFont="1" applyBorder="1"/>
    <xf numFmtId="164" fontId="2" fillId="0" borderId="1" xfId="2" applyNumberFormat="1" applyFont="1" applyBorder="1"/>
    <xf numFmtId="14" fontId="2" fillId="0" borderId="1" xfId="0" applyNumberFormat="1" applyFont="1" applyBorder="1" applyAlignment="1">
      <alignment shrinkToFit="1"/>
    </xf>
    <xf numFmtId="164" fontId="2" fillId="0" borderId="0" xfId="1" applyNumberFormat="1" applyFo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7"/>
  <sheetViews>
    <sheetView tabSelected="1" workbookViewId="0"/>
  </sheetViews>
  <sheetFormatPr defaultRowHeight="15" x14ac:dyDescent="0.25"/>
  <sheetData>
    <row r="1" spans="1:50" s="1" customFormat="1" x14ac:dyDescent="0.25">
      <c r="A1" s="2" t="s">
        <v>0</v>
      </c>
      <c r="B1" s="3">
        <f>100+300+90</f>
        <v>490</v>
      </c>
      <c r="C1" s="2" t="s">
        <v>0</v>
      </c>
      <c r="D1" s="3">
        <f>100+300+350</f>
        <v>750</v>
      </c>
      <c r="E1" s="2" t="s">
        <v>0</v>
      </c>
      <c r="F1" s="3">
        <f>100+300+100</f>
        <v>500</v>
      </c>
      <c r="G1" s="2" t="s">
        <v>0</v>
      </c>
      <c r="H1" s="3">
        <f>100+300+200</f>
        <v>600</v>
      </c>
      <c r="I1" s="2" t="s">
        <v>0</v>
      </c>
      <c r="J1" s="3">
        <v>150</v>
      </c>
      <c r="K1" s="2" t="s">
        <v>0</v>
      </c>
      <c r="L1" s="3">
        <f>150+180+80</f>
        <v>410</v>
      </c>
      <c r="M1" s="2" t="s">
        <v>0</v>
      </c>
      <c r="N1" s="3">
        <v>100</v>
      </c>
      <c r="O1" s="2" t="s">
        <v>0</v>
      </c>
      <c r="P1" s="3">
        <v>100</v>
      </c>
      <c r="Q1" s="2" t="s">
        <v>0</v>
      </c>
      <c r="R1" s="3">
        <f>100+650</f>
        <v>750</v>
      </c>
      <c r="S1" s="2" t="s">
        <v>0</v>
      </c>
      <c r="T1" s="3">
        <f>100+300+450</f>
        <v>850</v>
      </c>
      <c r="U1" s="2" t="s">
        <v>0</v>
      </c>
      <c r="V1" s="3">
        <f>100+120+100+50</f>
        <v>370</v>
      </c>
      <c r="W1" s="2" t="s">
        <v>0</v>
      </c>
      <c r="X1" s="3">
        <f>100+150</f>
        <v>250</v>
      </c>
      <c r="Y1" s="2" t="s">
        <v>0</v>
      </c>
      <c r="Z1" s="3">
        <f>150+120</f>
        <v>270</v>
      </c>
      <c r="AA1" s="2" t="s">
        <v>0</v>
      </c>
      <c r="AB1" s="3">
        <f>150+60+170</f>
        <v>380</v>
      </c>
      <c r="AC1" s="2" t="s">
        <v>0</v>
      </c>
      <c r="AD1" s="3">
        <v>100</v>
      </c>
      <c r="AE1" s="2" t="s">
        <v>0</v>
      </c>
      <c r="AF1" s="3">
        <f>100+320</f>
        <v>420</v>
      </c>
      <c r="AG1" s="2" t="s">
        <v>0</v>
      </c>
      <c r="AH1" s="3">
        <f>100+200+200+3330</f>
        <v>3830</v>
      </c>
      <c r="AI1" s="2" t="s">
        <v>0</v>
      </c>
      <c r="AJ1" s="3">
        <v>100</v>
      </c>
      <c r="AK1" s="2" t="s">
        <v>0</v>
      </c>
      <c r="AL1" s="3">
        <f>100+300</f>
        <v>400</v>
      </c>
      <c r="AM1" s="2" t="s">
        <v>0</v>
      </c>
      <c r="AN1" s="3">
        <f>100+100</f>
        <v>200</v>
      </c>
      <c r="AO1" s="2" t="s">
        <v>0</v>
      </c>
      <c r="AP1" s="3">
        <f>100+200+2100</f>
        <v>2400</v>
      </c>
      <c r="AQ1" s="2" t="s">
        <v>0</v>
      </c>
      <c r="AR1" s="3">
        <v>250</v>
      </c>
      <c r="AS1" s="2" t="s">
        <v>0</v>
      </c>
      <c r="AT1" s="3">
        <v>150</v>
      </c>
      <c r="AU1" s="2" t="s">
        <v>0</v>
      </c>
      <c r="AV1" s="3">
        <f>100+150+33+250</f>
        <v>533</v>
      </c>
      <c r="AW1" s="2" t="s">
        <v>0</v>
      </c>
      <c r="AX1" s="3">
        <f>100+100+50</f>
        <v>250</v>
      </c>
    </row>
    <row r="2" spans="1:50" s="1" customFormat="1" x14ac:dyDescent="0.25">
      <c r="A2" s="2" t="s">
        <v>1</v>
      </c>
      <c r="B2" s="3">
        <f>920+200+300+80</f>
        <v>1500</v>
      </c>
      <c r="C2" s="2" t="s">
        <v>1</v>
      </c>
      <c r="D2" s="3">
        <f>500+250</f>
        <v>750</v>
      </c>
      <c r="E2" s="2" t="s">
        <v>1</v>
      </c>
      <c r="F2" s="3">
        <v>250</v>
      </c>
      <c r="G2" s="2" t="s">
        <v>1</v>
      </c>
      <c r="H2" s="3">
        <v>200</v>
      </c>
      <c r="I2" s="2" t="s">
        <v>1</v>
      </c>
      <c r="J2" s="3">
        <f>250+2200</f>
        <v>2450</v>
      </c>
      <c r="K2" s="2" t="s">
        <v>1</v>
      </c>
      <c r="L2" s="3">
        <f>2200+650</f>
        <v>2850</v>
      </c>
      <c r="M2" s="2" t="s">
        <v>1</v>
      </c>
      <c r="N2" s="3">
        <f>2200+275+400</f>
        <v>2875</v>
      </c>
      <c r="O2" s="2" t="s">
        <v>1</v>
      </c>
      <c r="P2" s="3">
        <f>2200+760</f>
        <v>2960</v>
      </c>
      <c r="Q2" s="2" t="s">
        <v>1</v>
      </c>
      <c r="R2" s="3">
        <f>2400+280</f>
        <v>2680</v>
      </c>
      <c r="S2" s="2" t="s">
        <v>1</v>
      </c>
      <c r="T2" s="3">
        <f>2400+600+150+280</f>
        <v>3430</v>
      </c>
      <c r="U2" s="2" t="s">
        <v>1</v>
      </c>
      <c r="V2" s="3">
        <f>200+840+2600+2100</f>
        <v>5740</v>
      </c>
      <c r="W2" s="2" t="s">
        <v>1</v>
      </c>
      <c r="X2" s="3">
        <f>100+200+850+2600</f>
        <v>3750</v>
      </c>
      <c r="Y2" s="2" t="s">
        <v>1</v>
      </c>
      <c r="Z2" s="3">
        <f>200+1615+2600</f>
        <v>4415</v>
      </c>
      <c r="AA2" s="2" t="s">
        <v>1</v>
      </c>
      <c r="AB2" s="3">
        <f>2400+1250</f>
        <v>3650</v>
      </c>
      <c r="AC2" s="2" t="s">
        <v>1</v>
      </c>
      <c r="AD2" s="3">
        <f>3000+1400</f>
        <v>4400</v>
      </c>
      <c r="AE2" s="2" t="s">
        <v>1</v>
      </c>
      <c r="AF2" s="3">
        <f>3000+1650</f>
        <v>4650</v>
      </c>
      <c r="AG2" s="2" t="s">
        <v>1</v>
      </c>
      <c r="AH2" s="3">
        <f>520+3200+2800+1550</f>
        <v>8070</v>
      </c>
      <c r="AI2" s="2" t="s">
        <v>1</v>
      </c>
      <c r="AJ2" s="3">
        <f>300</f>
        <v>300</v>
      </c>
      <c r="AK2" s="2" t="s">
        <v>1</v>
      </c>
      <c r="AL2" s="3">
        <v>150</v>
      </c>
      <c r="AM2" s="2" t="s">
        <v>1</v>
      </c>
      <c r="AN2" s="3">
        <f>150+380</f>
        <v>530</v>
      </c>
      <c r="AO2" s="2" t="s">
        <v>1</v>
      </c>
      <c r="AP2" s="3">
        <f>1000+170</f>
        <v>1170</v>
      </c>
      <c r="AQ2" s="2" t="s">
        <v>1</v>
      </c>
      <c r="AR2" s="3">
        <f>250+3850</f>
        <v>4100</v>
      </c>
      <c r="AS2" s="2" t="s">
        <v>1</v>
      </c>
      <c r="AT2" s="3">
        <v>350</v>
      </c>
      <c r="AU2" s="2" t="s">
        <v>1</v>
      </c>
      <c r="AV2" s="3">
        <f>160+100</f>
        <v>260</v>
      </c>
      <c r="AW2" s="2" t="s">
        <v>2</v>
      </c>
      <c r="AX2" s="3">
        <v>2000</v>
      </c>
    </row>
    <row r="3" spans="1:50" s="1" customFormat="1" x14ac:dyDescent="0.25">
      <c r="A3" s="2" t="s">
        <v>3</v>
      </c>
      <c r="B3" s="3">
        <v>1000</v>
      </c>
      <c r="C3" s="2" t="s">
        <v>3</v>
      </c>
      <c r="D3" s="3">
        <v>2000</v>
      </c>
      <c r="E3" s="2" t="s">
        <v>4</v>
      </c>
      <c r="F3" s="3">
        <v>130</v>
      </c>
      <c r="G3" s="2" t="s">
        <v>5</v>
      </c>
      <c r="H3" s="3">
        <v>255</v>
      </c>
      <c r="I3" s="2" t="s">
        <v>5</v>
      </c>
      <c r="J3" s="3">
        <v>5000</v>
      </c>
      <c r="K3" s="2" t="s">
        <v>6</v>
      </c>
      <c r="L3" s="3">
        <f>1600+2000+5000</f>
        <v>8600</v>
      </c>
      <c r="M3" s="2" t="s">
        <v>7</v>
      </c>
      <c r="N3" s="3">
        <f>2200+300</f>
        <v>2500</v>
      </c>
      <c r="O3" s="2" t="s">
        <v>8</v>
      </c>
      <c r="P3" s="3">
        <f>2960+600+3000</f>
        <v>6560</v>
      </c>
      <c r="Q3" s="2" t="s">
        <v>8</v>
      </c>
      <c r="R3" s="3">
        <v>4200</v>
      </c>
      <c r="S3" s="2" t="s">
        <v>7</v>
      </c>
      <c r="T3" s="3">
        <f>2900+600+300+2200+700+3500+13000</f>
        <v>23200</v>
      </c>
      <c r="U3" s="2" t="s">
        <v>8</v>
      </c>
      <c r="V3" s="3">
        <f>960+800</f>
        <v>1760</v>
      </c>
      <c r="W3" s="2" t="s">
        <v>7</v>
      </c>
      <c r="X3" s="3">
        <f>300+800+700</f>
        <v>1800</v>
      </c>
      <c r="Y3" s="2" t="s">
        <v>7</v>
      </c>
      <c r="Z3" s="3">
        <f>1700+500+4750</f>
        <v>6950</v>
      </c>
      <c r="AA3" s="2" t="s">
        <v>6</v>
      </c>
      <c r="AB3" s="3">
        <v>3000</v>
      </c>
      <c r="AC3" s="2" t="s">
        <v>9</v>
      </c>
      <c r="AD3" s="3">
        <v>5000</v>
      </c>
      <c r="AE3" s="2" t="s">
        <v>6</v>
      </c>
      <c r="AF3" s="3">
        <v>1466</v>
      </c>
      <c r="AG3" s="2" t="s">
        <v>10</v>
      </c>
      <c r="AH3" s="3">
        <v>4000</v>
      </c>
      <c r="AI3" s="2" t="s">
        <v>6</v>
      </c>
      <c r="AJ3" s="3">
        <v>4500</v>
      </c>
      <c r="AK3" s="2" t="s">
        <v>5</v>
      </c>
      <c r="AL3" s="3">
        <v>200</v>
      </c>
      <c r="AM3" s="2" t="s">
        <v>11</v>
      </c>
      <c r="AN3" s="3">
        <v>500</v>
      </c>
      <c r="AO3" s="2" t="s">
        <v>7</v>
      </c>
      <c r="AP3" s="3">
        <v>75</v>
      </c>
      <c r="AQ3" s="2" t="s">
        <v>5</v>
      </c>
      <c r="AR3" s="3">
        <v>5600</v>
      </c>
      <c r="AS3" s="4" t="s">
        <v>12</v>
      </c>
      <c r="AT3" s="3">
        <v>9500</v>
      </c>
      <c r="AU3" s="4" t="s">
        <v>3</v>
      </c>
      <c r="AV3" s="3">
        <v>2000</v>
      </c>
      <c r="AW3" s="4" t="s">
        <v>3</v>
      </c>
      <c r="AX3" s="3">
        <v>500</v>
      </c>
    </row>
    <row r="4" spans="1:50" s="1" customFormat="1" x14ac:dyDescent="0.25">
      <c r="A4" s="2" t="s">
        <v>8</v>
      </c>
      <c r="B4" s="3">
        <v>2100</v>
      </c>
      <c r="C4" s="2" t="s">
        <v>7</v>
      </c>
      <c r="D4" s="3">
        <f>250+2500</f>
        <v>2750</v>
      </c>
      <c r="E4" s="2" t="s">
        <v>13</v>
      </c>
      <c r="F4" s="3">
        <v>3000</v>
      </c>
      <c r="G4" s="2" t="s">
        <v>14</v>
      </c>
      <c r="H4" s="3">
        <v>70</v>
      </c>
      <c r="I4" s="2" t="s">
        <v>6</v>
      </c>
      <c r="J4" s="3">
        <f>2000+5000</f>
        <v>7000</v>
      </c>
      <c r="K4" s="2" t="s">
        <v>3</v>
      </c>
      <c r="L4" s="3">
        <v>2000</v>
      </c>
      <c r="M4" s="2" t="s">
        <v>6</v>
      </c>
      <c r="N4" s="3">
        <f>2000+8000+8000</f>
        <v>18000</v>
      </c>
      <c r="O4" s="2" t="s">
        <v>7</v>
      </c>
      <c r="P4" s="3">
        <f>1500+300+200</f>
        <v>2000</v>
      </c>
      <c r="Q4" s="2" t="s">
        <v>7</v>
      </c>
      <c r="R4" s="3">
        <f>3000+300+200</f>
        <v>3500</v>
      </c>
      <c r="S4" s="2" t="s">
        <v>15</v>
      </c>
      <c r="T4" s="3">
        <v>100</v>
      </c>
      <c r="U4" s="2" t="s">
        <v>16</v>
      </c>
      <c r="V4" s="3">
        <v>50000</v>
      </c>
      <c r="W4" s="2" t="s">
        <v>5</v>
      </c>
      <c r="X4" s="3">
        <v>5000</v>
      </c>
      <c r="Y4" s="2" t="s">
        <v>6</v>
      </c>
      <c r="Z4" s="3">
        <f>2000</f>
        <v>2000</v>
      </c>
      <c r="AA4" s="2" t="s">
        <v>8</v>
      </c>
      <c r="AB4" s="3">
        <f>680+1000+400</f>
        <v>2080</v>
      </c>
      <c r="AC4" s="2" t="s">
        <v>17</v>
      </c>
      <c r="AD4" s="3">
        <v>15000</v>
      </c>
      <c r="AE4" s="2" t="s">
        <v>14</v>
      </c>
      <c r="AF4" s="3">
        <v>1540</v>
      </c>
      <c r="AG4" s="2" t="s">
        <v>18</v>
      </c>
      <c r="AH4" s="3">
        <v>25000</v>
      </c>
      <c r="AI4" s="2" t="s">
        <v>19</v>
      </c>
      <c r="AJ4" s="3">
        <v>5000</v>
      </c>
      <c r="AK4" s="2" t="s">
        <v>19</v>
      </c>
      <c r="AL4" s="3">
        <v>5000</v>
      </c>
      <c r="AM4" s="2" t="s">
        <v>20</v>
      </c>
      <c r="AN4" s="3">
        <f>10000+4695</f>
        <v>14695</v>
      </c>
      <c r="AO4" s="2" t="s">
        <v>21</v>
      </c>
      <c r="AP4" s="3">
        <v>300</v>
      </c>
      <c r="AQ4" s="2" t="s">
        <v>22</v>
      </c>
      <c r="AR4" s="3">
        <v>1500</v>
      </c>
      <c r="AS4" s="2" t="s">
        <v>5</v>
      </c>
      <c r="AT4" s="3">
        <v>5000</v>
      </c>
      <c r="AU4" s="2" t="s">
        <v>6</v>
      </c>
      <c r="AV4" s="3">
        <v>1000</v>
      </c>
      <c r="AW4" s="2" t="s">
        <v>6</v>
      </c>
      <c r="AX4" s="3">
        <v>9500</v>
      </c>
    </row>
    <row r="5" spans="1:50" s="1" customFormat="1" x14ac:dyDescent="0.25">
      <c r="A5" s="2" t="s">
        <v>7</v>
      </c>
      <c r="B5" s="3">
        <v>300</v>
      </c>
      <c r="C5" s="2" t="s">
        <v>10</v>
      </c>
      <c r="D5" s="3">
        <v>600</v>
      </c>
      <c r="E5" s="2" t="s">
        <v>22</v>
      </c>
      <c r="F5" s="3">
        <v>2295</v>
      </c>
      <c r="G5" s="2" t="s">
        <v>13</v>
      </c>
      <c r="H5" s="3">
        <v>3000</v>
      </c>
      <c r="I5" s="2" t="s">
        <v>7</v>
      </c>
      <c r="J5" s="3">
        <f>2500+500</f>
        <v>3000</v>
      </c>
      <c r="K5" s="2" t="s">
        <v>23</v>
      </c>
      <c r="L5" s="3">
        <v>3750</v>
      </c>
      <c r="M5" s="2" t="s">
        <v>3</v>
      </c>
      <c r="N5" s="3">
        <v>1500</v>
      </c>
      <c r="O5" s="2" t="s">
        <v>10</v>
      </c>
      <c r="P5" s="3">
        <f>4850+2590+4000</f>
        <v>11440</v>
      </c>
      <c r="Q5" s="2" t="s">
        <v>4</v>
      </c>
      <c r="R5" s="3">
        <f>100+200</f>
        <v>300</v>
      </c>
      <c r="S5" s="2" t="s">
        <v>10</v>
      </c>
      <c r="T5" s="3">
        <f>100+1000</f>
        <v>1100</v>
      </c>
      <c r="U5" s="2" t="s">
        <v>7</v>
      </c>
      <c r="V5" s="3">
        <f>300+1050+500+19300+2000</f>
        <v>23150</v>
      </c>
      <c r="W5" s="2" t="s">
        <v>10</v>
      </c>
      <c r="X5" s="3">
        <f>15000</f>
        <v>15000</v>
      </c>
      <c r="Y5" s="2" t="s">
        <v>10</v>
      </c>
      <c r="Z5" s="3">
        <f>1500+1327+200</f>
        <v>3027</v>
      </c>
      <c r="AA5" s="2" t="s">
        <v>24</v>
      </c>
      <c r="AB5" s="3">
        <v>10000</v>
      </c>
      <c r="AC5" s="2" t="s">
        <v>25</v>
      </c>
      <c r="AD5" s="3">
        <v>20000</v>
      </c>
      <c r="AE5" s="2" t="s">
        <v>26</v>
      </c>
      <c r="AF5" s="3">
        <v>20000</v>
      </c>
      <c r="AG5" s="2" t="s">
        <v>27</v>
      </c>
      <c r="AH5" s="3">
        <v>2000</v>
      </c>
      <c r="AI5" s="2" t="s">
        <v>5</v>
      </c>
      <c r="AJ5" s="3">
        <v>500</v>
      </c>
      <c r="AK5" s="2" t="s">
        <v>28</v>
      </c>
      <c r="AL5" s="3">
        <v>100</v>
      </c>
      <c r="AM5" s="2" t="s">
        <v>3</v>
      </c>
      <c r="AN5" s="3">
        <v>2000</v>
      </c>
      <c r="AO5" s="2" t="s">
        <v>29</v>
      </c>
      <c r="AP5" s="3">
        <f>600+50000</f>
        <v>50600</v>
      </c>
      <c r="AQ5" s="2" t="s">
        <v>21</v>
      </c>
      <c r="AR5" s="3">
        <v>500</v>
      </c>
      <c r="AS5" s="2" t="s">
        <v>20</v>
      </c>
      <c r="AT5" s="3">
        <v>20000</v>
      </c>
      <c r="AU5" s="2" t="s">
        <v>20</v>
      </c>
      <c r="AV5" s="3">
        <v>8600</v>
      </c>
      <c r="AW5" s="2" t="s">
        <v>19</v>
      </c>
      <c r="AX5" s="3">
        <v>5000</v>
      </c>
    </row>
    <row r="6" spans="1:50" s="1" customFormat="1" x14ac:dyDescent="0.25">
      <c r="A6" s="2" t="s">
        <v>13</v>
      </c>
      <c r="B6" s="3">
        <v>3000</v>
      </c>
      <c r="C6" s="2" t="s">
        <v>20</v>
      </c>
      <c r="D6" s="3">
        <f>15000+7095</f>
        <v>22095</v>
      </c>
      <c r="E6" s="2" t="s">
        <v>5</v>
      </c>
      <c r="F6" s="3">
        <v>2000</v>
      </c>
      <c r="G6" s="2" t="s">
        <v>20</v>
      </c>
      <c r="H6" s="3">
        <f>15000+3800</f>
        <v>18800</v>
      </c>
      <c r="I6" s="2" t="s">
        <v>3</v>
      </c>
      <c r="J6" s="3">
        <v>2500</v>
      </c>
      <c r="K6" s="2" t="s">
        <v>30</v>
      </c>
      <c r="L6" s="3">
        <v>30000</v>
      </c>
      <c r="M6" s="2" t="s">
        <v>25</v>
      </c>
      <c r="N6" s="3">
        <v>5000</v>
      </c>
      <c r="O6" s="2" t="s">
        <v>3</v>
      </c>
      <c r="P6" s="3">
        <v>1000</v>
      </c>
      <c r="Q6" s="2" t="s">
        <v>10</v>
      </c>
      <c r="R6" s="3">
        <f>500+5000</f>
        <v>5500</v>
      </c>
      <c r="S6" s="2" t="s">
        <v>31</v>
      </c>
      <c r="T6" s="3">
        <v>5000</v>
      </c>
      <c r="U6" s="2" t="s">
        <v>32</v>
      </c>
      <c r="V6" s="3">
        <f>10000</f>
        <v>10000</v>
      </c>
      <c r="W6" s="2" t="s">
        <v>8</v>
      </c>
      <c r="X6" s="3">
        <f>5020</f>
        <v>5020</v>
      </c>
      <c r="Y6" s="2" t="s">
        <v>3</v>
      </c>
      <c r="Z6" s="3">
        <f>2000</f>
        <v>2000</v>
      </c>
      <c r="AA6" s="2" t="s">
        <v>33</v>
      </c>
      <c r="AB6" s="3">
        <v>20000</v>
      </c>
      <c r="AC6" s="2" t="s">
        <v>34</v>
      </c>
      <c r="AD6" s="3">
        <v>450</v>
      </c>
      <c r="AE6" s="2" t="s">
        <v>35</v>
      </c>
      <c r="AF6" s="3">
        <v>20000</v>
      </c>
      <c r="AG6" s="2" t="s">
        <v>19</v>
      </c>
      <c r="AH6" s="3">
        <f>2300+8000+50000+30000+330000</f>
        <v>420300</v>
      </c>
      <c r="AI6" s="2" t="s">
        <v>3</v>
      </c>
      <c r="AJ6" s="3">
        <v>2000</v>
      </c>
      <c r="AK6" s="2" t="s">
        <v>20</v>
      </c>
      <c r="AL6" s="3">
        <f>20000+16285</f>
        <v>36285</v>
      </c>
      <c r="AM6" s="2" t="s">
        <v>36</v>
      </c>
      <c r="AN6" s="3">
        <v>11860</v>
      </c>
      <c r="AO6" s="2" t="s">
        <v>19</v>
      </c>
      <c r="AP6" s="3">
        <v>5000</v>
      </c>
      <c r="AQ6" s="2" t="s">
        <v>9</v>
      </c>
      <c r="AR6" s="3">
        <v>40000</v>
      </c>
      <c r="AS6" s="2" t="s">
        <v>6</v>
      </c>
      <c r="AT6" s="3">
        <v>2500</v>
      </c>
      <c r="AU6" s="2" t="s">
        <v>22</v>
      </c>
      <c r="AV6" s="3">
        <v>50</v>
      </c>
      <c r="AW6" s="2" t="s">
        <v>28</v>
      </c>
      <c r="AX6" s="3">
        <v>50</v>
      </c>
    </row>
    <row r="7" spans="1:50" s="1" customFormat="1" x14ac:dyDescent="0.25">
      <c r="A7" s="2" t="s">
        <v>5</v>
      </c>
      <c r="B7" s="3">
        <f>100+290</f>
        <v>390</v>
      </c>
      <c r="C7" s="2" t="s">
        <v>22</v>
      </c>
      <c r="D7" s="3">
        <v>500</v>
      </c>
      <c r="E7" s="2" t="s">
        <v>10</v>
      </c>
      <c r="F7" s="3">
        <v>200</v>
      </c>
      <c r="G7" s="2" t="s">
        <v>9</v>
      </c>
      <c r="H7" s="3">
        <v>5000</v>
      </c>
      <c r="I7" s="2" t="s">
        <v>37</v>
      </c>
      <c r="J7" s="3">
        <v>50000</v>
      </c>
      <c r="K7" s="2" t="s">
        <v>38</v>
      </c>
      <c r="L7" s="3">
        <v>5000</v>
      </c>
      <c r="M7" s="2" t="s">
        <v>24</v>
      </c>
      <c r="N7" s="3">
        <v>10000</v>
      </c>
      <c r="O7" s="2" t="s">
        <v>39</v>
      </c>
      <c r="P7" s="3">
        <v>3000</v>
      </c>
      <c r="Q7" s="2" t="s">
        <v>40</v>
      </c>
      <c r="R7" s="3">
        <v>75051</v>
      </c>
      <c r="S7" s="2" t="s">
        <v>9</v>
      </c>
      <c r="T7" s="3">
        <v>5000</v>
      </c>
      <c r="U7" s="2" t="s">
        <v>35</v>
      </c>
      <c r="V7" s="3">
        <v>20000</v>
      </c>
      <c r="W7" s="2" t="s">
        <v>17</v>
      </c>
      <c r="X7" s="3">
        <v>15000</v>
      </c>
      <c r="Y7" s="2" t="s">
        <v>41</v>
      </c>
      <c r="Z7" s="3">
        <v>10000</v>
      </c>
      <c r="AA7" s="2" t="s">
        <v>41</v>
      </c>
      <c r="AB7" s="3">
        <v>5000</v>
      </c>
      <c r="AC7" s="2" t="s">
        <v>4</v>
      </c>
      <c r="AD7" s="3">
        <f>3000</f>
        <v>3000</v>
      </c>
      <c r="AE7" s="2" t="s">
        <v>42</v>
      </c>
      <c r="AF7" s="3">
        <v>10000</v>
      </c>
      <c r="AG7" s="2" t="s">
        <v>5</v>
      </c>
      <c r="AH7" s="3">
        <f>15000+5000</f>
        <v>20000</v>
      </c>
      <c r="AI7" s="2" t="s">
        <v>20</v>
      </c>
      <c r="AJ7" s="3">
        <f>38000+3190</f>
        <v>41190</v>
      </c>
      <c r="AK7" s="2" t="s">
        <v>21</v>
      </c>
      <c r="AL7" s="3">
        <v>400</v>
      </c>
      <c r="AM7" s="2" t="s">
        <v>7</v>
      </c>
      <c r="AN7" s="3">
        <f>200+50</f>
        <v>250</v>
      </c>
      <c r="AO7" s="2" t="s">
        <v>28</v>
      </c>
      <c r="AP7" s="3">
        <v>50</v>
      </c>
      <c r="AQ7" s="2" t="s">
        <v>19</v>
      </c>
      <c r="AR7" s="3">
        <v>5000</v>
      </c>
      <c r="AS7" s="2" t="s">
        <v>19</v>
      </c>
      <c r="AT7" s="3">
        <v>5000</v>
      </c>
      <c r="AU7" s="2" t="s">
        <v>19</v>
      </c>
      <c r="AV7" s="3">
        <v>5000</v>
      </c>
      <c r="AW7" s="2" t="s">
        <v>8</v>
      </c>
      <c r="AX7" s="3">
        <v>3750</v>
      </c>
    </row>
    <row r="8" spans="1:50" s="1" customFormat="1" x14ac:dyDescent="0.25">
      <c r="A8" s="2" t="s">
        <v>43</v>
      </c>
      <c r="B8" s="3">
        <v>4100</v>
      </c>
      <c r="C8" s="2" t="s">
        <v>19</v>
      </c>
      <c r="D8" s="3">
        <v>5000</v>
      </c>
      <c r="E8" s="2" t="s">
        <v>14</v>
      </c>
      <c r="F8" s="3">
        <f>65+50</f>
        <v>115</v>
      </c>
      <c r="G8" s="2" t="s">
        <v>19</v>
      </c>
      <c r="H8" s="3">
        <v>5000</v>
      </c>
      <c r="I8" s="2" t="s">
        <v>9</v>
      </c>
      <c r="J8" s="3">
        <v>5000</v>
      </c>
      <c r="K8" s="2" t="s">
        <v>9</v>
      </c>
      <c r="L8" s="3">
        <v>5000</v>
      </c>
      <c r="M8" s="2" t="s">
        <v>9</v>
      </c>
      <c r="N8" s="3">
        <v>5000</v>
      </c>
      <c r="O8" s="2" t="s">
        <v>35</v>
      </c>
      <c r="P8" s="3">
        <v>20000</v>
      </c>
      <c r="Q8" s="2" t="s">
        <v>37</v>
      </c>
      <c r="R8" s="3">
        <v>50000</v>
      </c>
      <c r="S8" s="2" t="s">
        <v>44</v>
      </c>
      <c r="T8" s="3">
        <v>4000</v>
      </c>
      <c r="U8" s="2" t="s">
        <v>25</v>
      </c>
      <c r="V8" s="3">
        <v>20000</v>
      </c>
      <c r="W8" s="2" t="s">
        <v>6</v>
      </c>
      <c r="X8" s="3">
        <f>2000+1000</f>
        <v>3000</v>
      </c>
      <c r="Y8" s="2" t="s">
        <v>45</v>
      </c>
      <c r="Z8" s="3">
        <f>4500+50000</f>
        <v>54500</v>
      </c>
      <c r="AA8" s="2" t="s">
        <v>4</v>
      </c>
      <c r="AB8" s="3">
        <v>200</v>
      </c>
      <c r="AC8" s="2" t="s">
        <v>46</v>
      </c>
      <c r="AD8" s="3">
        <v>40</v>
      </c>
      <c r="AE8" s="2" t="s">
        <v>4</v>
      </c>
      <c r="AF8" s="3">
        <f>1000+200</f>
        <v>1200</v>
      </c>
      <c r="AG8" s="2" t="s">
        <v>25</v>
      </c>
      <c r="AH8" s="3">
        <v>5000</v>
      </c>
      <c r="AI8" s="2" t="s">
        <v>15</v>
      </c>
      <c r="AJ8" s="3">
        <v>100</v>
      </c>
      <c r="AM8" s="2" t="s">
        <v>28</v>
      </c>
      <c r="AN8" s="3">
        <v>200</v>
      </c>
      <c r="AO8" s="2" t="s">
        <v>20</v>
      </c>
      <c r="AP8" s="3">
        <v>16495</v>
      </c>
      <c r="AQ8" s="2" t="s">
        <v>28</v>
      </c>
      <c r="AR8" s="3">
        <v>100</v>
      </c>
      <c r="AS8" s="2" t="s">
        <v>28</v>
      </c>
      <c r="AT8" s="3">
        <v>100</v>
      </c>
      <c r="AU8" s="2" t="s">
        <v>28</v>
      </c>
      <c r="AV8" s="3">
        <v>50</v>
      </c>
      <c r="AW8" s="2" t="s">
        <v>12</v>
      </c>
      <c r="AX8" s="3">
        <v>15000</v>
      </c>
    </row>
    <row r="9" spans="1:50" s="1" customFormat="1" x14ac:dyDescent="0.25">
      <c r="A9" s="2" t="s">
        <v>10</v>
      </c>
      <c r="B9" s="3">
        <v>2925</v>
      </c>
      <c r="C9" s="2" t="s">
        <v>28</v>
      </c>
      <c r="D9" s="3">
        <v>300</v>
      </c>
      <c r="E9" s="2" t="s">
        <v>6</v>
      </c>
      <c r="F9" s="3">
        <v>1000</v>
      </c>
      <c r="G9" s="2" t="s">
        <v>28</v>
      </c>
      <c r="H9" s="3">
        <v>300</v>
      </c>
      <c r="I9" s="2" t="s">
        <v>47</v>
      </c>
      <c r="J9" s="3">
        <v>10000</v>
      </c>
      <c r="K9" s="2" t="s">
        <v>17</v>
      </c>
      <c r="L9" s="3">
        <v>15000</v>
      </c>
      <c r="M9" s="2" t="s">
        <v>19</v>
      </c>
      <c r="N9" s="3">
        <v>8000</v>
      </c>
      <c r="O9" s="2" t="s">
        <v>48</v>
      </c>
      <c r="P9" s="3">
        <v>5000</v>
      </c>
      <c r="Q9" s="2" t="s">
        <v>49</v>
      </c>
      <c r="R9" s="3">
        <v>25000</v>
      </c>
      <c r="S9" s="2" t="s">
        <v>37</v>
      </c>
      <c r="T9" s="3">
        <v>50000</v>
      </c>
      <c r="U9" s="2" t="s">
        <v>19</v>
      </c>
      <c r="V9" s="3">
        <f>3500+4500+8000+120000</f>
        <v>136000</v>
      </c>
      <c r="W9" s="2" t="s">
        <v>47</v>
      </c>
      <c r="X9" s="3">
        <v>15000</v>
      </c>
      <c r="Y9" s="2" t="s">
        <v>17</v>
      </c>
      <c r="Z9" s="3">
        <v>10000</v>
      </c>
      <c r="AA9" s="2" t="s">
        <v>27</v>
      </c>
      <c r="AB9" s="3">
        <v>6500</v>
      </c>
      <c r="AC9" s="2" t="s">
        <v>5</v>
      </c>
      <c r="AD9" s="3">
        <f>200</f>
        <v>200</v>
      </c>
      <c r="AE9" s="2" t="s">
        <v>37</v>
      </c>
      <c r="AF9" s="3">
        <v>50000</v>
      </c>
      <c r="AG9" s="2" t="s">
        <v>32</v>
      </c>
      <c r="AH9" s="3">
        <v>10000</v>
      </c>
      <c r="AI9" s="2" t="s">
        <v>28</v>
      </c>
      <c r="AJ9" s="3">
        <v>100</v>
      </c>
      <c r="AM9" s="2" t="s">
        <v>50</v>
      </c>
      <c r="AN9" s="3">
        <v>6600</v>
      </c>
      <c r="AO9" s="2" t="s">
        <v>50</v>
      </c>
      <c r="AP9" s="3">
        <v>4715</v>
      </c>
      <c r="AQ9" s="2" t="s">
        <v>10</v>
      </c>
      <c r="AR9" s="3">
        <v>5100</v>
      </c>
    </row>
    <row r="10" spans="1:50" s="1" customFormat="1" x14ac:dyDescent="0.25">
      <c r="A10" s="2" t="s">
        <v>22</v>
      </c>
      <c r="B10" s="3">
        <v>10000</v>
      </c>
      <c r="E10" s="2" t="s">
        <v>7</v>
      </c>
      <c r="F10" s="3">
        <v>250</v>
      </c>
      <c r="I10" s="2" t="s">
        <v>25</v>
      </c>
      <c r="J10" s="3">
        <v>15000</v>
      </c>
      <c r="K10" s="2" t="s">
        <v>19</v>
      </c>
      <c r="L10" s="3">
        <f>7000+1500</f>
        <v>8500</v>
      </c>
      <c r="M10" s="2" t="s">
        <v>22</v>
      </c>
      <c r="N10" s="3">
        <v>250</v>
      </c>
      <c r="O10" s="2" t="s">
        <v>11</v>
      </c>
      <c r="P10" s="3">
        <v>2000</v>
      </c>
      <c r="Q10" s="2" t="s">
        <v>9</v>
      </c>
      <c r="R10" s="3">
        <v>5000</v>
      </c>
      <c r="S10" s="2" t="s">
        <v>6</v>
      </c>
      <c r="T10" s="3">
        <f>10000+3000</f>
        <v>13000</v>
      </c>
      <c r="U10" s="2" t="s">
        <v>34</v>
      </c>
      <c r="V10" s="3">
        <v>1050</v>
      </c>
      <c r="W10" s="2" t="s">
        <v>37</v>
      </c>
      <c r="X10" s="3">
        <v>50000</v>
      </c>
      <c r="Y10" s="2" t="s">
        <v>51</v>
      </c>
      <c r="Z10" s="3">
        <v>3000</v>
      </c>
      <c r="AA10" s="2" t="s">
        <v>52</v>
      </c>
      <c r="AB10" s="3">
        <v>20000</v>
      </c>
      <c r="AC10" s="2" t="s">
        <v>18</v>
      </c>
      <c r="AD10" s="3">
        <v>25000</v>
      </c>
      <c r="AE10" s="2" t="s">
        <v>28</v>
      </c>
      <c r="AF10" s="3">
        <f>300</f>
        <v>300</v>
      </c>
      <c r="AG10" s="2" t="s">
        <v>37</v>
      </c>
      <c r="AH10" s="3">
        <v>80000</v>
      </c>
      <c r="AM10" s="2" t="s">
        <v>6</v>
      </c>
      <c r="AN10" s="3">
        <v>1400</v>
      </c>
      <c r="AO10" s="2" t="s">
        <v>4</v>
      </c>
      <c r="AP10" s="3">
        <v>150</v>
      </c>
      <c r="AQ10" s="2" t="s">
        <v>50</v>
      </c>
      <c r="AR10" s="3">
        <v>32400</v>
      </c>
    </row>
    <row r="11" spans="1:50" s="1" customFormat="1" x14ac:dyDescent="0.25">
      <c r="A11" s="2" t="s">
        <v>19</v>
      </c>
      <c r="B11" s="3">
        <v>5000</v>
      </c>
      <c r="D11" s="5"/>
      <c r="E11" s="2" t="s">
        <v>20</v>
      </c>
      <c r="F11" s="3">
        <f>15000+10285</f>
        <v>25285</v>
      </c>
      <c r="I11" s="2" t="s">
        <v>32</v>
      </c>
      <c r="J11" s="3">
        <v>10000</v>
      </c>
      <c r="K11" s="2" t="s">
        <v>22</v>
      </c>
      <c r="L11" s="3">
        <f>1000+3000+2250+7000+2000</f>
        <v>15250</v>
      </c>
      <c r="M11" s="2" t="s">
        <v>8</v>
      </c>
      <c r="N11" s="3">
        <v>250</v>
      </c>
      <c r="O11" s="2" t="s">
        <v>53</v>
      </c>
      <c r="P11" s="3">
        <v>5000</v>
      </c>
      <c r="Q11" s="2" t="s">
        <v>11</v>
      </c>
      <c r="R11" s="3">
        <v>22000</v>
      </c>
      <c r="S11" s="2" t="s">
        <v>28</v>
      </c>
      <c r="T11" s="3">
        <v>100</v>
      </c>
      <c r="U11" s="2" t="s">
        <v>4</v>
      </c>
      <c r="V11" s="3">
        <v>300</v>
      </c>
      <c r="W11" s="2" t="s">
        <v>11</v>
      </c>
      <c r="X11" s="3">
        <f>1000+2500</f>
        <v>3500</v>
      </c>
      <c r="Y11" s="2" t="s">
        <v>54</v>
      </c>
      <c r="Z11" s="3">
        <v>37800</v>
      </c>
      <c r="AA11" s="2" t="s">
        <v>50</v>
      </c>
      <c r="AB11" s="3">
        <v>6000</v>
      </c>
      <c r="AC11" s="2" t="s">
        <v>11</v>
      </c>
      <c r="AD11" s="3">
        <v>2000</v>
      </c>
      <c r="AE11" s="2" t="s">
        <v>18</v>
      </c>
      <c r="AF11" s="3">
        <v>25000</v>
      </c>
      <c r="AG11" s="2" t="s">
        <v>7</v>
      </c>
      <c r="AH11" s="3">
        <f>500+1000</f>
        <v>1500</v>
      </c>
      <c r="AM11" s="2" t="s">
        <v>5</v>
      </c>
      <c r="AN11" s="3">
        <v>200</v>
      </c>
      <c r="AO11" s="2" t="s">
        <v>55</v>
      </c>
      <c r="AP11" s="3">
        <v>500000</v>
      </c>
      <c r="AQ11" s="2" t="s">
        <v>3</v>
      </c>
      <c r="AR11" s="3">
        <v>1500</v>
      </c>
    </row>
    <row r="12" spans="1:50" s="1" customFormat="1" x14ac:dyDescent="0.25">
      <c r="A12" s="2" t="s">
        <v>20</v>
      </c>
      <c r="B12" s="3">
        <f>10000+2500</f>
        <v>12500</v>
      </c>
      <c r="D12" s="5"/>
      <c r="E12" s="2" t="s">
        <v>56</v>
      </c>
      <c r="F12" s="3">
        <v>25000</v>
      </c>
      <c r="I12" s="2" t="s">
        <v>19</v>
      </c>
      <c r="J12" s="3">
        <f>4000+8000</f>
        <v>12000</v>
      </c>
      <c r="K12" s="2" t="s">
        <v>10</v>
      </c>
      <c r="L12" s="3">
        <f>3000+500</f>
        <v>3500</v>
      </c>
      <c r="M12" s="2" t="s">
        <v>20</v>
      </c>
      <c r="N12" s="3">
        <f>55000+7190+3000</f>
        <v>65190</v>
      </c>
      <c r="O12" s="2" t="s">
        <v>54</v>
      </c>
      <c r="P12" s="3">
        <v>22500</v>
      </c>
      <c r="Q12" s="2" t="s">
        <v>31</v>
      </c>
      <c r="R12" s="3">
        <v>4170</v>
      </c>
      <c r="S12" s="2" t="s">
        <v>19</v>
      </c>
      <c r="T12" s="3">
        <f>10000+3000</f>
        <v>13000</v>
      </c>
      <c r="U12" s="2" t="s">
        <v>5</v>
      </c>
      <c r="V12" s="3">
        <f>5000+5000</f>
        <v>10000</v>
      </c>
      <c r="W12" s="2" t="s">
        <v>9</v>
      </c>
      <c r="X12" s="3">
        <v>5000</v>
      </c>
      <c r="Y12" s="2" t="s">
        <v>55</v>
      </c>
      <c r="Z12" s="3">
        <v>50000</v>
      </c>
      <c r="AA12" s="2" t="s">
        <v>19</v>
      </c>
      <c r="AB12" s="3">
        <f>12500+20000+8000+100000</f>
        <v>140500</v>
      </c>
      <c r="AC12" s="2" t="s">
        <v>6</v>
      </c>
      <c r="AD12" s="3">
        <v>1000</v>
      </c>
      <c r="AE12" s="2" t="s">
        <v>17</v>
      </c>
      <c r="AF12" s="3">
        <v>10000</v>
      </c>
      <c r="AG12" s="2" t="s">
        <v>11</v>
      </c>
      <c r="AH12" s="3">
        <f>1000+19000</f>
        <v>20000</v>
      </c>
      <c r="AM12" s="2" t="s">
        <v>22</v>
      </c>
      <c r="AN12" s="3">
        <v>400</v>
      </c>
      <c r="AQ12" s="2" t="s">
        <v>57</v>
      </c>
      <c r="AR12" s="3">
        <v>20000</v>
      </c>
    </row>
    <row r="13" spans="1:50" s="1" customFormat="1" x14ac:dyDescent="0.25">
      <c r="A13" s="2" t="s">
        <v>28</v>
      </c>
      <c r="B13" s="3">
        <v>300</v>
      </c>
      <c r="E13" s="2" t="s">
        <v>9</v>
      </c>
      <c r="F13" s="3">
        <v>5000</v>
      </c>
      <c r="I13" s="2" t="s">
        <v>20</v>
      </c>
      <c r="J13" s="3">
        <f>100000+3590</f>
        <v>103590</v>
      </c>
      <c r="K13" s="2" t="s">
        <v>20</v>
      </c>
      <c r="L13" s="3">
        <f>6790+60000</f>
        <v>66790</v>
      </c>
      <c r="M13" s="2" t="s">
        <v>28</v>
      </c>
      <c r="N13" s="3">
        <v>100</v>
      </c>
      <c r="O13" s="2" t="s">
        <v>17</v>
      </c>
      <c r="P13" s="3">
        <v>10000</v>
      </c>
      <c r="Q13" s="2" t="s">
        <v>6</v>
      </c>
      <c r="R13" s="3">
        <f>10000+10000+5700</f>
        <v>25700</v>
      </c>
      <c r="S13" s="2" t="s">
        <v>8</v>
      </c>
      <c r="T13" s="3">
        <v>1160</v>
      </c>
      <c r="U13" s="2" t="s">
        <v>3</v>
      </c>
      <c r="V13" s="3">
        <f>2000</f>
        <v>2000</v>
      </c>
      <c r="W13" s="2" t="s">
        <v>19</v>
      </c>
      <c r="X13" s="3">
        <f>8000+250000</f>
        <v>258000</v>
      </c>
      <c r="Y13" s="2" t="s">
        <v>29</v>
      </c>
      <c r="Z13" s="3">
        <v>15000</v>
      </c>
      <c r="AA13" s="2" t="s">
        <v>18</v>
      </c>
      <c r="AB13" s="3">
        <v>25000</v>
      </c>
      <c r="AC13" s="2" t="s">
        <v>7</v>
      </c>
      <c r="AD13" s="3">
        <f>300+5700+25000</f>
        <v>31000</v>
      </c>
      <c r="AE13" s="2" t="s">
        <v>27</v>
      </c>
      <c r="AF13" s="3">
        <v>5000</v>
      </c>
      <c r="AG13" s="2" t="s">
        <v>47</v>
      </c>
      <c r="AH13" s="3">
        <v>15000</v>
      </c>
      <c r="AM13" s="2" t="s">
        <v>19</v>
      </c>
      <c r="AN13" s="3">
        <v>5000</v>
      </c>
    </row>
    <row r="14" spans="1:50" s="1" customFormat="1" x14ac:dyDescent="0.25">
      <c r="A14" s="2" t="s">
        <v>9</v>
      </c>
      <c r="B14" s="3">
        <v>5000</v>
      </c>
      <c r="E14" s="2" t="s">
        <v>19</v>
      </c>
      <c r="F14" s="3">
        <v>5000</v>
      </c>
      <c r="K14" s="2" t="s">
        <v>27</v>
      </c>
      <c r="L14" s="3">
        <v>5000</v>
      </c>
      <c r="O14" s="2" t="s">
        <v>9</v>
      </c>
      <c r="P14" s="3">
        <v>5000</v>
      </c>
      <c r="Q14" s="2" t="s">
        <v>19</v>
      </c>
      <c r="R14" s="3">
        <v>8000</v>
      </c>
      <c r="S14" s="2" t="s">
        <v>20</v>
      </c>
      <c r="T14" s="3">
        <f>110000+25769</f>
        <v>135769</v>
      </c>
      <c r="U14" s="2" t="s">
        <v>18</v>
      </c>
      <c r="V14" s="3">
        <v>25000</v>
      </c>
      <c r="W14" s="2" t="s">
        <v>34</v>
      </c>
      <c r="X14" s="3">
        <v>750</v>
      </c>
      <c r="Y14" s="2" t="s">
        <v>58</v>
      </c>
      <c r="Z14" s="3">
        <v>5000</v>
      </c>
      <c r="AA14" s="2" t="s">
        <v>37</v>
      </c>
      <c r="AB14" s="3">
        <f>50000+50000</f>
        <v>100000</v>
      </c>
      <c r="AC14" s="2" t="s">
        <v>19</v>
      </c>
      <c r="AD14" s="3">
        <v>408000</v>
      </c>
      <c r="AE14" s="2" t="s">
        <v>45</v>
      </c>
      <c r="AF14" s="3">
        <v>50000</v>
      </c>
      <c r="AG14" s="2" t="s">
        <v>22</v>
      </c>
      <c r="AH14" s="3">
        <f>6000</f>
        <v>6000</v>
      </c>
    </row>
    <row r="15" spans="1:50" s="1" customFormat="1" x14ac:dyDescent="0.25">
      <c r="E15" s="2" t="s">
        <v>28</v>
      </c>
      <c r="F15" s="3">
        <v>300</v>
      </c>
      <c r="K15" s="2" t="s">
        <v>7</v>
      </c>
      <c r="L15" s="3">
        <v>400</v>
      </c>
      <c r="O15" s="2" t="s">
        <v>19</v>
      </c>
      <c r="P15" s="3">
        <v>8000</v>
      </c>
      <c r="Q15" s="2" t="s">
        <v>20</v>
      </c>
      <c r="R15" s="3">
        <f>70000+11680</f>
        <v>81680</v>
      </c>
      <c r="U15" s="2" t="s">
        <v>59</v>
      </c>
      <c r="V15" s="3">
        <v>5000</v>
      </c>
      <c r="W15" s="2" t="s">
        <v>50</v>
      </c>
      <c r="X15" s="3">
        <v>60140</v>
      </c>
      <c r="Y15" s="2" t="s">
        <v>9</v>
      </c>
      <c r="Z15" s="3">
        <v>5000</v>
      </c>
      <c r="AA15" s="2" t="s">
        <v>9</v>
      </c>
      <c r="AB15" s="3">
        <v>5000</v>
      </c>
      <c r="AC15" s="2" t="s">
        <v>20</v>
      </c>
      <c r="AD15" s="3">
        <v>40290</v>
      </c>
      <c r="AE15" s="2" t="s">
        <v>10</v>
      </c>
      <c r="AF15" s="3">
        <f>1300</f>
        <v>1300</v>
      </c>
      <c r="AG15" s="2" t="s">
        <v>9</v>
      </c>
      <c r="AH15" s="3">
        <v>10000</v>
      </c>
    </row>
    <row r="16" spans="1:50" s="1" customFormat="1" x14ac:dyDescent="0.25">
      <c r="K16" s="2" t="s">
        <v>8</v>
      </c>
      <c r="L16" s="3">
        <f>2730+300</f>
        <v>3030</v>
      </c>
      <c r="O16" s="2" t="s">
        <v>6</v>
      </c>
      <c r="P16" s="3">
        <f>7000+2000+2633+5300+3500</f>
        <v>20433</v>
      </c>
      <c r="U16" s="2" t="s">
        <v>53</v>
      </c>
      <c r="V16" s="3">
        <v>15000</v>
      </c>
      <c r="W16" s="2" t="s">
        <v>20</v>
      </c>
      <c r="X16" s="3">
        <v>29206</v>
      </c>
      <c r="Y16" s="2" t="s">
        <v>34</v>
      </c>
      <c r="Z16" s="3">
        <v>700</v>
      </c>
      <c r="AA16" s="2" t="s">
        <v>30</v>
      </c>
      <c r="AB16" s="3">
        <v>10000</v>
      </c>
      <c r="AE16" s="2" t="s">
        <v>11</v>
      </c>
      <c r="AF16" s="3">
        <f>1000</f>
        <v>1000</v>
      </c>
      <c r="AG16" s="2" t="s">
        <v>6</v>
      </c>
      <c r="AH16" s="3">
        <f>110000+5000</f>
        <v>115000</v>
      </c>
    </row>
    <row r="17" spans="1:34" s="1" customFormat="1" x14ac:dyDescent="0.25">
      <c r="A17"/>
      <c r="B17"/>
      <c r="F17" s="5"/>
      <c r="K17" s="2" t="s">
        <v>28</v>
      </c>
      <c r="L17" s="3">
        <v>100</v>
      </c>
      <c r="O17" s="2" t="s">
        <v>20</v>
      </c>
      <c r="P17" s="3">
        <v>10685</v>
      </c>
      <c r="U17" s="2" t="s">
        <v>11</v>
      </c>
      <c r="V17" s="3">
        <f>2000+1000</f>
        <v>3000</v>
      </c>
      <c r="Y17" s="2" t="s">
        <v>19</v>
      </c>
      <c r="Z17" s="3">
        <f>8000+350000</f>
        <v>358000</v>
      </c>
      <c r="AA17" s="2" t="s">
        <v>59</v>
      </c>
      <c r="AB17" s="3">
        <v>10000</v>
      </c>
      <c r="AE17" s="2" t="s">
        <v>54</v>
      </c>
      <c r="AF17" s="3">
        <v>67800</v>
      </c>
      <c r="AG17" s="2" t="s">
        <v>50</v>
      </c>
      <c r="AH17" s="3">
        <v>128562</v>
      </c>
    </row>
    <row r="18" spans="1:34" s="1" customFormat="1" x14ac:dyDescent="0.25">
      <c r="A18"/>
      <c r="B18"/>
      <c r="O18" s="2" t="s">
        <v>28</v>
      </c>
      <c r="P18" s="3">
        <v>400</v>
      </c>
      <c r="U18" s="2" t="s">
        <v>30</v>
      </c>
      <c r="V18" s="3">
        <v>30000</v>
      </c>
      <c r="Y18" s="2" t="s">
        <v>8</v>
      </c>
      <c r="Z18" s="3">
        <v>800</v>
      </c>
      <c r="AA18" s="2" t="s">
        <v>7</v>
      </c>
      <c r="AB18" s="3">
        <f>8900</f>
        <v>8900</v>
      </c>
      <c r="AE18" s="2" t="s">
        <v>9</v>
      </c>
      <c r="AF18" s="3">
        <v>5000</v>
      </c>
      <c r="AG18" s="2" t="s">
        <v>60</v>
      </c>
      <c r="AH18" s="3">
        <v>3000</v>
      </c>
    </row>
    <row r="19" spans="1:34" s="1" customFormat="1" x14ac:dyDescent="0.25">
      <c r="U19" s="2" t="s">
        <v>28</v>
      </c>
      <c r="V19" s="3">
        <f>200</f>
        <v>200</v>
      </c>
      <c r="Y19" s="2" t="s">
        <v>20</v>
      </c>
      <c r="Z19" s="3">
        <v>28825</v>
      </c>
      <c r="AA19" s="2" t="s">
        <v>60</v>
      </c>
      <c r="AB19" s="3">
        <v>41000</v>
      </c>
      <c r="AE19" s="2" t="s">
        <v>30</v>
      </c>
      <c r="AF19" s="3">
        <v>10000</v>
      </c>
      <c r="AG19" s="2" t="s">
        <v>21</v>
      </c>
      <c r="AH19" s="3">
        <v>300</v>
      </c>
    </row>
    <row r="20" spans="1:34" s="1" customFormat="1" x14ac:dyDescent="0.25">
      <c r="U20" s="2" t="s">
        <v>61</v>
      </c>
      <c r="V20" s="3">
        <v>5000</v>
      </c>
      <c r="AA20" s="2" t="s">
        <v>20</v>
      </c>
      <c r="AB20" s="3">
        <v>13885</v>
      </c>
      <c r="AE20" s="2" t="s">
        <v>19</v>
      </c>
      <c r="AF20" s="3">
        <f>8000+325000</f>
        <v>333000</v>
      </c>
      <c r="AG20" s="2" t="s">
        <v>45</v>
      </c>
      <c r="AH20" s="3">
        <f>50000+1600</f>
        <v>51600</v>
      </c>
    </row>
    <row r="21" spans="1:34" s="1" customFormat="1" x14ac:dyDescent="0.25">
      <c r="U21" s="2" t="s">
        <v>58</v>
      </c>
      <c r="V21" s="3">
        <v>5000</v>
      </c>
      <c r="AE21" s="2" t="s">
        <v>20</v>
      </c>
      <c r="AF21" s="3">
        <v>40958</v>
      </c>
      <c r="AG21" s="2" t="s">
        <v>20</v>
      </c>
      <c r="AH21" s="3">
        <v>39180</v>
      </c>
    </row>
    <row r="22" spans="1:34" s="1" customFormat="1" x14ac:dyDescent="0.25">
      <c r="U22" s="2" t="s">
        <v>60</v>
      </c>
      <c r="V22" s="3">
        <v>10000</v>
      </c>
    </row>
    <row r="23" spans="1:34" s="1" customFormat="1" x14ac:dyDescent="0.25">
      <c r="U23" s="2" t="s">
        <v>10</v>
      </c>
      <c r="V23" s="3">
        <f>600</f>
        <v>600</v>
      </c>
    </row>
    <row r="24" spans="1:34" s="1" customFormat="1" x14ac:dyDescent="0.25">
      <c r="U24" s="2" t="s">
        <v>20</v>
      </c>
      <c r="V24" s="3">
        <v>31080</v>
      </c>
    </row>
    <row r="25" spans="1:34" s="1" customFormat="1" x14ac:dyDescent="0.25">
      <c r="U25" s="2" t="s">
        <v>9</v>
      </c>
      <c r="V25" s="3">
        <v>5000</v>
      </c>
    </row>
    <row r="26" spans="1:34" s="1" customFormat="1" x14ac:dyDescent="0.25"/>
    <row r="27" spans="1:34" s="1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8"/>
  <sheetViews>
    <sheetView workbookViewId="0"/>
  </sheetViews>
  <sheetFormatPr defaultRowHeight="15" x14ac:dyDescent="0.25"/>
  <cols>
    <col min="1" max="1" width="20.85546875" bestFit="1" customWidth="1"/>
    <col min="2" max="2" width="8.85546875" bestFit="1" customWidth="1"/>
    <col min="3" max="3" width="19.28515625" bestFit="1" customWidth="1"/>
    <col min="4" max="4" width="7.85546875" bestFit="1" customWidth="1"/>
    <col min="5" max="5" width="20.85546875" bestFit="1" customWidth="1"/>
    <col min="6" max="6" width="7.85546875" bestFit="1" customWidth="1"/>
    <col min="7" max="7" width="19.28515625" bestFit="1" customWidth="1"/>
    <col min="8" max="8" width="8.85546875" bestFit="1" customWidth="1"/>
    <col min="9" max="9" width="20.85546875" bestFit="1" customWidth="1"/>
    <col min="10" max="10" width="7.85546875" bestFit="1" customWidth="1"/>
    <col min="11" max="11" width="19.28515625" bestFit="1" customWidth="1"/>
    <col min="12" max="12" width="7.85546875" bestFit="1" customWidth="1"/>
    <col min="13" max="13" width="20.85546875" bestFit="1" customWidth="1"/>
    <col min="14" max="14" width="6.85546875" bestFit="1" customWidth="1"/>
    <col min="15" max="15" width="20.85546875" bestFit="1" customWidth="1"/>
    <col min="16" max="16" width="7.85546875" bestFit="1" customWidth="1"/>
  </cols>
  <sheetData>
    <row r="1" spans="1:2" s="1" customFormat="1" x14ac:dyDescent="0.25">
      <c r="A1" s="2" t="s">
        <v>0</v>
      </c>
      <c r="B1" s="3">
        <f>100+300+90</f>
        <v>490</v>
      </c>
    </row>
    <row r="2" spans="1:2" s="1" customFormat="1" x14ac:dyDescent="0.25">
      <c r="A2" s="2" t="s">
        <v>1</v>
      </c>
      <c r="B2" s="3">
        <f>920+200+300+80</f>
        <v>1500</v>
      </c>
    </row>
    <row r="3" spans="1:2" s="1" customFormat="1" x14ac:dyDescent="0.25">
      <c r="A3" s="2" t="s">
        <v>3</v>
      </c>
      <c r="B3" s="3">
        <v>1000</v>
      </c>
    </row>
    <row r="4" spans="1:2" s="1" customFormat="1" x14ac:dyDescent="0.25">
      <c r="A4" s="2" t="s">
        <v>8</v>
      </c>
      <c r="B4" s="3">
        <v>2100</v>
      </c>
    </row>
    <row r="5" spans="1:2" s="1" customFormat="1" x14ac:dyDescent="0.25">
      <c r="A5" s="2" t="s">
        <v>7</v>
      </c>
      <c r="B5" s="3">
        <v>300</v>
      </c>
    </row>
    <row r="6" spans="1:2" s="1" customFormat="1" x14ac:dyDescent="0.25">
      <c r="A6" s="2" t="s">
        <v>13</v>
      </c>
      <c r="B6" s="3">
        <v>3000</v>
      </c>
    </row>
    <row r="7" spans="1:2" s="1" customFormat="1" x14ac:dyDescent="0.25">
      <c r="A7" s="2" t="s">
        <v>5</v>
      </c>
      <c r="B7" s="3">
        <f>100+290</f>
        <v>390</v>
      </c>
    </row>
    <row r="8" spans="1:2" s="1" customFormat="1" x14ac:dyDescent="0.25">
      <c r="A8" s="2" t="s">
        <v>43</v>
      </c>
      <c r="B8" s="3">
        <v>4100</v>
      </c>
    </row>
    <row r="9" spans="1:2" s="1" customFormat="1" x14ac:dyDescent="0.25">
      <c r="A9" s="2" t="s">
        <v>10</v>
      </c>
      <c r="B9" s="3">
        <v>2925</v>
      </c>
    </row>
    <row r="10" spans="1:2" s="1" customFormat="1" x14ac:dyDescent="0.25">
      <c r="A10" s="2" t="s">
        <v>22</v>
      </c>
      <c r="B10" s="3">
        <v>10000</v>
      </c>
    </row>
    <row r="11" spans="1:2" s="1" customFormat="1" x14ac:dyDescent="0.25">
      <c r="A11" s="2" t="s">
        <v>19</v>
      </c>
      <c r="B11" s="3">
        <v>5000</v>
      </c>
    </row>
    <row r="12" spans="1:2" s="1" customFormat="1" x14ac:dyDescent="0.25">
      <c r="A12" s="2" t="s">
        <v>20</v>
      </c>
      <c r="B12" s="3">
        <f>10000+2500</f>
        <v>12500</v>
      </c>
    </row>
    <row r="13" spans="1:2" s="1" customFormat="1" x14ac:dyDescent="0.25">
      <c r="A13" s="2" t="s">
        <v>28</v>
      </c>
      <c r="B13" s="3">
        <v>300</v>
      </c>
    </row>
    <row r="14" spans="1:2" s="1" customFormat="1" x14ac:dyDescent="0.25">
      <c r="A14" s="2" t="s">
        <v>9</v>
      </c>
      <c r="B14" s="3">
        <v>5000</v>
      </c>
    </row>
    <row r="15" spans="1:2" s="1" customFormat="1" x14ac:dyDescent="0.25">
      <c r="A15" s="2" t="s">
        <v>0</v>
      </c>
      <c r="B15" s="3">
        <f>100+300+350</f>
        <v>750</v>
      </c>
    </row>
    <row r="16" spans="1:2" s="1" customFormat="1" x14ac:dyDescent="0.25">
      <c r="A16" s="2" t="s">
        <v>1</v>
      </c>
      <c r="B16" s="3">
        <f>500+250</f>
        <v>750</v>
      </c>
    </row>
    <row r="17" spans="1:4" s="1" customFormat="1" x14ac:dyDescent="0.25">
      <c r="A17" s="2" t="s">
        <v>3</v>
      </c>
      <c r="B17" s="3">
        <v>2000</v>
      </c>
    </row>
    <row r="18" spans="1:4" s="1" customFormat="1" x14ac:dyDescent="0.25">
      <c r="A18" s="2" t="s">
        <v>7</v>
      </c>
      <c r="B18" s="3">
        <f>250+2500</f>
        <v>2750</v>
      </c>
    </row>
    <row r="19" spans="1:4" s="1" customFormat="1" x14ac:dyDescent="0.25">
      <c r="A19" s="2" t="s">
        <v>10</v>
      </c>
      <c r="B19" s="3">
        <v>600</v>
      </c>
    </row>
    <row r="20" spans="1:4" s="1" customFormat="1" x14ac:dyDescent="0.25">
      <c r="A20" s="2" t="s">
        <v>20</v>
      </c>
      <c r="B20" s="3">
        <f>15000+7095</f>
        <v>22095</v>
      </c>
    </row>
    <row r="21" spans="1:4" s="1" customFormat="1" x14ac:dyDescent="0.25">
      <c r="A21" s="2" t="s">
        <v>22</v>
      </c>
      <c r="B21" s="3">
        <v>500</v>
      </c>
    </row>
    <row r="22" spans="1:4" s="1" customFormat="1" x14ac:dyDescent="0.25">
      <c r="A22" s="2" t="s">
        <v>19</v>
      </c>
      <c r="B22" s="3">
        <v>5000</v>
      </c>
    </row>
    <row r="23" spans="1:4" s="1" customFormat="1" x14ac:dyDescent="0.25">
      <c r="A23" s="2" t="s">
        <v>28</v>
      </c>
      <c r="B23" s="3">
        <v>300</v>
      </c>
      <c r="C23"/>
      <c r="D23"/>
    </row>
    <row r="24" spans="1:4" x14ac:dyDescent="0.25">
      <c r="A24" s="2" t="s">
        <v>0</v>
      </c>
      <c r="B24" s="3">
        <f>100+300+100</f>
        <v>500</v>
      </c>
    </row>
    <row r="25" spans="1:4" x14ac:dyDescent="0.25">
      <c r="A25" s="2" t="s">
        <v>1</v>
      </c>
      <c r="B25" s="3">
        <v>250</v>
      </c>
    </row>
    <row r="26" spans="1:4" x14ac:dyDescent="0.25">
      <c r="A26" s="2" t="s">
        <v>4</v>
      </c>
      <c r="B26" s="3">
        <v>130</v>
      </c>
    </row>
    <row r="27" spans="1:4" x14ac:dyDescent="0.25">
      <c r="A27" s="2" t="s">
        <v>13</v>
      </c>
      <c r="B27" s="3">
        <v>3000</v>
      </c>
    </row>
    <row r="28" spans="1:4" x14ac:dyDescent="0.25">
      <c r="A28" s="2" t="s">
        <v>22</v>
      </c>
      <c r="B28" s="3">
        <v>2295</v>
      </c>
    </row>
    <row r="29" spans="1:4" x14ac:dyDescent="0.25">
      <c r="A29" s="2" t="s">
        <v>5</v>
      </c>
      <c r="B29" s="3">
        <v>2000</v>
      </c>
    </row>
    <row r="30" spans="1:4" x14ac:dyDescent="0.25">
      <c r="A30" s="2" t="s">
        <v>10</v>
      </c>
      <c r="B30" s="3">
        <v>200</v>
      </c>
    </row>
    <row r="31" spans="1:4" x14ac:dyDescent="0.25">
      <c r="A31" s="2" t="s">
        <v>14</v>
      </c>
      <c r="B31" s="3">
        <f>65+50</f>
        <v>115</v>
      </c>
    </row>
    <row r="32" spans="1:4" x14ac:dyDescent="0.25">
      <c r="A32" s="2" t="s">
        <v>6</v>
      </c>
      <c r="B32" s="3">
        <v>1000</v>
      </c>
    </row>
    <row r="33" spans="1:2" x14ac:dyDescent="0.25">
      <c r="A33" s="2" t="s">
        <v>7</v>
      </c>
      <c r="B33" s="3">
        <v>250</v>
      </c>
    </row>
    <row r="34" spans="1:2" x14ac:dyDescent="0.25">
      <c r="A34" s="2" t="s">
        <v>20</v>
      </c>
      <c r="B34" s="3">
        <f>15000+10285</f>
        <v>25285</v>
      </c>
    </row>
    <row r="35" spans="1:2" x14ac:dyDescent="0.25">
      <c r="A35" s="2" t="s">
        <v>56</v>
      </c>
      <c r="B35" s="3">
        <v>25000</v>
      </c>
    </row>
    <row r="36" spans="1:2" x14ac:dyDescent="0.25">
      <c r="A36" s="2" t="s">
        <v>9</v>
      </c>
      <c r="B36" s="3">
        <v>5000</v>
      </c>
    </row>
    <row r="37" spans="1:2" x14ac:dyDescent="0.25">
      <c r="A37" s="2" t="s">
        <v>19</v>
      </c>
      <c r="B37" s="3">
        <v>5000</v>
      </c>
    </row>
    <row r="38" spans="1:2" x14ac:dyDescent="0.25">
      <c r="A38" s="2" t="s">
        <v>0</v>
      </c>
      <c r="B38" s="3">
        <f>100+300+200</f>
        <v>600</v>
      </c>
    </row>
    <row r="39" spans="1:2" x14ac:dyDescent="0.25">
      <c r="A39" s="2" t="s">
        <v>1</v>
      </c>
      <c r="B39" s="3">
        <v>200</v>
      </c>
    </row>
    <row r="40" spans="1:2" x14ac:dyDescent="0.25">
      <c r="A40" s="2" t="s">
        <v>5</v>
      </c>
      <c r="B40" s="3">
        <v>255</v>
      </c>
    </row>
    <row r="41" spans="1:2" x14ac:dyDescent="0.25">
      <c r="A41" s="2" t="s">
        <v>14</v>
      </c>
      <c r="B41" s="3">
        <v>70</v>
      </c>
    </row>
    <row r="42" spans="1:2" x14ac:dyDescent="0.25">
      <c r="A42" s="2" t="s">
        <v>13</v>
      </c>
      <c r="B42" s="3">
        <v>3000</v>
      </c>
    </row>
    <row r="43" spans="1:2" x14ac:dyDescent="0.25">
      <c r="A43" s="2" t="s">
        <v>20</v>
      </c>
      <c r="B43" s="3">
        <f>15000+3800</f>
        <v>18800</v>
      </c>
    </row>
    <row r="44" spans="1:2" x14ac:dyDescent="0.25">
      <c r="A44" s="2" t="s">
        <v>9</v>
      </c>
      <c r="B44" s="3">
        <v>5000</v>
      </c>
    </row>
    <row r="45" spans="1:2" x14ac:dyDescent="0.25">
      <c r="A45" s="2" t="s">
        <v>19</v>
      </c>
      <c r="B45" s="3">
        <v>5000</v>
      </c>
    </row>
    <row r="46" spans="1:2" x14ac:dyDescent="0.25">
      <c r="A46" s="2" t="s">
        <v>28</v>
      </c>
      <c r="B46" s="3">
        <v>300</v>
      </c>
    </row>
    <row r="47" spans="1:2" x14ac:dyDescent="0.25">
      <c r="A47" s="2" t="s">
        <v>0</v>
      </c>
      <c r="B47" s="3">
        <v>150</v>
      </c>
    </row>
    <row r="48" spans="1:2" x14ac:dyDescent="0.25">
      <c r="A48" s="2" t="s">
        <v>1</v>
      </c>
      <c r="B48" s="3">
        <f>250+2200</f>
        <v>2450</v>
      </c>
    </row>
    <row r="49" spans="1:2" x14ac:dyDescent="0.25">
      <c r="A49" s="2" t="s">
        <v>5</v>
      </c>
      <c r="B49" s="3">
        <v>5000</v>
      </c>
    </row>
    <row r="50" spans="1:2" x14ac:dyDescent="0.25">
      <c r="A50" s="2" t="s">
        <v>6</v>
      </c>
      <c r="B50" s="3">
        <f>2000+5000</f>
        <v>7000</v>
      </c>
    </row>
    <row r="51" spans="1:2" x14ac:dyDescent="0.25">
      <c r="A51" s="2" t="s">
        <v>7</v>
      </c>
      <c r="B51" s="3">
        <f>2500+500</f>
        <v>3000</v>
      </c>
    </row>
    <row r="52" spans="1:2" x14ac:dyDescent="0.25">
      <c r="A52" s="2" t="s">
        <v>3</v>
      </c>
      <c r="B52" s="3">
        <v>2500</v>
      </c>
    </row>
    <row r="53" spans="1:2" x14ac:dyDescent="0.25">
      <c r="A53" s="2" t="s">
        <v>37</v>
      </c>
      <c r="B53" s="3">
        <v>50000</v>
      </c>
    </row>
    <row r="54" spans="1:2" x14ac:dyDescent="0.25">
      <c r="A54" s="2" t="s">
        <v>9</v>
      </c>
      <c r="B54" s="3">
        <v>5000</v>
      </c>
    </row>
    <row r="55" spans="1:2" x14ac:dyDescent="0.25">
      <c r="A55" s="2" t="s">
        <v>47</v>
      </c>
      <c r="B55" s="3">
        <v>10000</v>
      </c>
    </row>
    <row r="56" spans="1:2" x14ac:dyDescent="0.25">
      <c r="A56" s="2" t="s">
        <v>0</v>
      </c>
      <c r="B56" s="3">
        <f>150+180+80</f>
        <v>410</v>
      </c>
    </row>
    <row r="57" spans="1:2" x14ac:dyDescent="0.25">
      <c r="A57" s="2" t="s">
        <v>1</v>
      </c>
      <c r="B57" s="3">
        <f>2200+650</f>
        <v>2850</v>
      </c>
    </row>
    <row r="58" spans="1:2" x14ac:dyDescent="0.25">
      <c r="A58" s="2" t="s">
        <v>6</v>
      </c>
      <c r="B58" s="3">
        <f>1600+2000+5000</f>
        <v>8600</v>
      </c>
    </row>
    <row r="59" spans="1:2" x14ac:dyDescent="0.25">
      <c r="A59" s="2" t="s">
        <v>3</v>
      </c>
      <c r="B59" s="3">
        <v>2000</v>
      </c>
    </row>
    <row r="60" spans="1:2" x14ac:dyDescent="0.25">
      <c r="A60" s="2" t="s">
        <v>23</v>
      </c>
      <c r="B60" s="3">
        <v>3750</v>
      </c>
    </row>
    <row r="61" spans="1:2" x14ac:dyDescent="0.25">
      <c r="A61" s="2" t="s">
        <v>30</v>
      </c>
      <c r="B61" s="3">
        <v>30000</v>
      </c>
    </row>
    <row r="62" spans="1:2" x14ac:dyDescent="0.25">
      <c r="A62" s="2" t="s">
        <v>58</v>
      </c>
      <c r="B62" s="3">
        <v>5000</v>
      </c>
    </row>
    <row r="63" spans="1:2" x14ac:dyDescent="0.25">
      <c r="A63" s="2" t="s">
        <v>9</v>
      </c>
      <c r="B63" s="3">
        <v>5000</v>
      </c>
    </row>
    <row r="64" spans="1:2" x14ac:dyDescent="0.25">
      <c r="A64" s="2" t="s">
        <v>17</v>
      </c>
      <c r="B64" s="3">
        <v>15000</v>
      </c>
    </row>
    <row r="65" spans="1:2" x14ac:dyDescent="0.25">
      <c r="A65" s="2" t="s">
        <v>0</v>
      </c>
      <c r="B65" s="3">
        <v>100</v>
      </c>
    </row>
    <row r="66" spans="1:2" x14ac:dyDescent="0.25">
      <c r="A66" s="2" t="s">
        <v>1</v>
      </c>
      <c r="B66" s="3">
        <f>2200+275+400</f>
        <v>2875</v>
      </c>
    </row>
    <row r="67" spans="1:2" x14ac:dyDescent="0.25">
      <c r="A67" s="2" t="s">
        <v>7</v>
      </c>
      <c r="B67" s="3">
        <f>2200+300</f>
        <v>2500</v>
      </c>
    </row>
    <row r="68" spans="1:2" x14ac:dyDescent="0.25">
      <c r="A68" s="2" t="s">
        <v>6</v>
      </c>
      <c r="B68" s="3">
        <f>2000+8000+8000</f>
        <v>18000</v>
      </c>
    </row>
    <row r="69" spans="1:2" x14ac:dyDescent="0.25">
      <c r="A69" s="2" t="s">
        <v>3</v>
      </c>
      <c r="B69" s="3">
        <v>1500</v>
      </c>
    </row>
    <row r="70" spans="1:2" x14ac:dyDescent="0.25">
      <c r="A70" s="2" t="s">
        <v>25</v>
      </c>
      <c r="B70" s="3">
        <v>5000</v>
      </c>
    </row>
    <row r="71" spans="1:2" x14ac:dyDescent="0.25">
      <c r="A71" s="2" t="s">
        <v>24</v>
      </c>
      <c r="B71" s="3">
        <v>10000</v>
      </c>
    </row>
    <row r="72" spans="1:2" x14ac:dyDescent="0.25">
      <c r="A72" s="2" t="s">
        <v>9</v>
      </c>
      <c r="B72" s="3">
        <v>5000</v>
      </c>
    </row>
    <row r="73" spans="1:2" x14ac:dyDescent="0.25">
      <c r="A73" s="2" t="s">
        <v>19</v>
      </c>
      <c r="B73" s="3">
        <v>8000</v>
      </c>
    </row>
    <row r="74" spans="1:2" x14ac:dyDescent="0.25">
      <c r="A74" s="2" t="s">
        <v>25</v>
      </c>
      <c r="B74" s="3">
        <v>15000</v>
      </c>
    </row>
    <row r="75" spans="1:2" x14ac:dyDescent="0.25">
      <c r="A75" s="2" t="s">
        <v>32</v>
      </c>
      <c r="B75" s="3">
        <v>10000</v>
      </c>
    </row>
    <row r="76" spans="1:2" x14ac:dyDescent="0.25">
      <c r="A76" s="2" t="s">
        <v>19</v>
      </c>
      <c r="B76" s="3">
        <f>4000+8000</f>
        <v>12000</v>
      </c>
    </row>
    <row r="77" spans="1:2" x14ac:dyDescent="0.25">
      <c r="A77" s="2" t="s">
        <v>20</v>
      </c>
      <c r="B77" s="3">
        <f>100000+3590</f>
        <v>103590</v>
      </c>
    </row>
    <row r="78" spans="1:2" x14ac:dyDescent="0.25">
      <c r="A78" s="2" t="s">
        <v>0</v>
      </c>
      <c r="B78" s="3">
        <v>100</v>
      </c>
    </row>
    <row r="79" spans="1:2" x14ac:dyDescent="0.25">
      <c r="A79" s="2" t="s">
        <v>1</v>
      </c>
      <c r="B79" s="3">
        <f>2200+760</f>
        <v>2960</v>
      </c>
    </row>
    <row r="80" spans="1:2" x14ac:dyDescent="0.25">
      <c r="A80" s="2" t="s">
        <v>8</v>
      </c>
      <c r="B80" s="3">
        <f>2960+600+3000</f>
        <v>6560</v>
      </c>
    </row>
    <row r="81" spans="1:2" x14ac:dyDescent="0.25">
      <c r="A81" s="2" t="s">
        <v>7</v>
      </c>
      <c r="B81" s="3">
        <f>1500+300+200</f>
        <v>2000</v>
      </c>
    </row>
    <row r="82" spans="1:2" x14ac:dyDescent="0.25">
      <c r="A82" s="2" t="s">
        <v>10</v>
      </c>
      <c r="B82" s="3">
        <f>4850+2590+4000</f>
        <v>11440</v>
      </c>
    </row>
    <row r="83" spans="1:2" x14ac:dyDescent="0.25">
      <c r="A83" s="2" t="s">
        <v>3</v>
      </c>
      <c r="B83" s="3">
        <v>1000</v>
      </c>
    </row>
    <row r="84" spans="1:2" x14ac:dyDescent="0.25">
      <c r="A84" s="2" t="s">
        <v>39</v>
      </c>
      <c r="B84" s="3">
        <v>3000</v>
      </c>
    </row>
    <row r="85" spans="1:2" x14ac:dyDescent="0.25">
      <c r="A85" s="2" t="s">
        <v>35</v>
      </c>
      <c r="B85" s="3">
        <v>20000</v>
      </c>
    </row>
    <row r="86" spans="1:2" x14ac:dyDescent="0.25">
      <c r="A86" s="2" t="s">
        <v>48</v>
      </c>
      <c r="B86" s="3">
        <v>5000</v>
      </c>
    </row>
    <row r="87" spans="1:2" x14ac:dyDescent="0.25">
      <c r="A87" s="2" t="s">
        <v>19</v>
      </c>
      <c r="B87" s="3">
        <f>7000+1500</f>
        <v>8500</v>
      </c>
    </row>
    <row r="88" spans="1:2" x14ac:dyDescent="0.25">
      <c r="A88" s="2" t="s">
        <v>22</v>
      </c>
      <c r="B88" s="3">
        <f>1000+3000+2250+7000+2000</f>
        <v>15250</v>
      </c>
    </row>
    <row r="89" spans="1:2" x14ac:dyDescent="0.25">
      <c r="A89" s="2" t="s">
        <v>10</v>
      </c>
      <c r="B89" s="3">
        <f>3000+500</f>
        <v>3500</v>
      </c>
    </row>
    <row r="90" spans="1:2" x14ac:dyDescent="0.25">
      <c r="A90" s="2" t="s">
        <v>20</v>
      </c>
      <c r="B90" s="3">
        <f>6790+60000</f>
        <v>66790</v>
      </c>
    </row>
    <row r="91" spans="1:2" x14ac:dyDescent="0.25">
      <c r="A91" s="2" t="s">
        <v>27</v>
      </c>
      <c r="B91" s="3">
        <v>5000</v>
      </c>
    </row>
    <row r="92" spans="1:2" x14ac:dyDescent="0.25">
      <c r="A92" s="2" t="s">
        <v>28</v>
      </c>
      <c r="B92" s="3">
        <v>300</v>
      </c>
    </row>
    <row r="93" spans="1:2" x14ac:dyDescent="0.25">
      <c r="A93" s="2" t="s">
        <v>0</v>
      </c>
      <c r="B93" s="3">
        <f>100+650</f>
        <v>750</v>
      </c>
    </row>
    <row r="94" spans="1:2" x14ac:dyDescent="0.25">
      <c r="A94" s="2" t="s">
        <v>1</v>
      </c>
      <c r="B94" s="3">
        <f>2400+280</f>
        <v>2680</v>
      </c>
    </row>
    <row r="95" spans="1:2" x14ac:dyDescent="0.25">
      <c r="A95" s="2" t="s">
        <v>8</v>
      </c>
      <c r="B95" s="3">
        <v>4200</v>
      </c>
    </row>
    <row r="96" spans="1:2" x14ac:dyDescent="0.25">
      <c r="A96" s="2" t="s">
        <v>7</v>
      </c>
      <c r="B96" s="3">
        <f>3000+300+200</f>
        <v>3500</v>
      </c>
    </row>
    <row r="97" spans="1:2" x14ac:dyDescent="0.25">
      <c r="A97" s="2" t="s">
        <v>4</v>
      </c>
      <c r="B97" s="3">
        <f>100+200</f>
        <v>300</v>
      </c>
    </row>
    <row r="98" spans="1:2" x14ac:dyDescent="0.25">
      <c r="A98" s="2" t="s">
        <v>10</v>
      </c>
      <c r="B98" s="3">
        <f>500+5000</f>
        <v>5500</v>
      </c>
    </row>
    <row r="99" spans="1:2" x14ac:dyDescent="0.25">
      <c r="A99" s="2" t="s">
        <v>40</v>
      </c>
      <c r="B99" s="3">
        <v>75051</v>
      </c>
    </row>
    <row r="100" spans="1:2" x14ac:dyDescent="0.25">
      <c r="A100" s="2" t="s">
        <v>37</v>
      </c>
      <c r="B100" s="3">
        <v>50000</v>
      </c>
    </row>
    <row r="101" spans="1:2" x14ac:dyDescent="0.25">
      <c r="A101" s="2" t="s">
        <v>49</v>
      </c>
      <c r="B101" s="3">
        <v>25000</v>
      </c>
    </row>
    <row r="102" spans="1:2" x14ac:dyDescent="0.25">
      <c r="A102" s="2" t="s">
        <v>22</v>
      </c>
      <c r="B102" s="3">
        <v>250</v>
      </c>
    </row>
    <row r="103" spans="1:2" x14ac:dyDescent="0.25">
      <c r="A103" s="2" t="s">
        <v>8</v>
      </c>
      <c r="B103" s="3">
        <v>250</v>
      </c>
    </row>
    <row r="104" spans="1:2" x14ac:dyDescent="0.25">
      <c r="A104" s="2" t="s">
        <v>20</v>
      </c>
      <c r="B104" s="3">
        <f>55000+7190+3000</f>
        <v>65190</v>
      </c>
    </row>
    <row r="105" spans="1:2" x14ac:dyDescent="0.25">
      <c r="A105" s="2" t="s">
        <v>28</v>
      </c>
      <c r="B105" s="3">
        <v>100</v>
      </c>
    </row>
    <row r="106" spans="1:2" x14ac:dyDescent="0.25">
      <c r="A106" s="2" t="s">
        <v>0</v>
      </c>
      <c r="B106" s="3">
        <f>100+300+450</f>
        <v>850</v>
      </c>
    </row>
    <row r="107" spans="1:2" x14ac:dyDescent="0.25">
      <c r="A107" s="2" t="s">
        <v>1</v>
      </c>
      <c r="B107" s="3">
        <f>2400+600+150+280</f>
        <v>3430</v>
      </c>
    </row>
    <row r="108" spans="1:2" x14ac:dyDescent="0.25">
      <c r="A108" s="2" t="s">
        <v>7</v>
      </c>
      <c r="B108" s="3">
        <f>2900+600+300+2200+700+3500+13000</f>
        <v>23200</v>
      </c>
    </row>
    <row r="109" spans="1:2" x14ac:dyDescent="0.25">
      <c r="A109" s="2" t="s">
        <v>15</v>
      </c>
      <c r="B109" s="3">
        <v>100</v>
      </c>
    </row>
    <row r="110" spans="1:2" x14ac:dyDescent="0.25">
      <c r="A110" s="2" t="s">
        <v>10</v>
      </c>
      <c r="B110" s="3">
        <f>100+1000</f>
        <v>1100</v>
      </c>
    </row>
    <row r="111" spans="1:2" x14ac:dyDescent="0.25">
      <c r="A111" s="2" t="s">
        <v>31</v>
      </c>
      <c r="B111" s="3">
        <v>5000</v>
      </c>
    </row>
    <row r="112" spans="1:2" x14ac:dyDescent="0.25">
      <c r="A112" s="2" t="s">
        <v>9</v>
      </c>
      <c r="B112" s="3">
        <v>5000</v>
      </c>
    </row>
    <row r="113" spans="1:2" x14ac:dyDescent="0.25">
      <c r="A113" s="2" t="s">
        <v>44</v>
      </c>
      <c r="B113" s="3">
        <v>4000</v>
      </c>
    </row>
    <row r="114" spans="1:2" x14ac:dyDescent="0.25">
      <c r="A114" s="2" t="s">
        <v>37</v>
      </c>
      <c r="B114" s="3">
        <v>50000</v>
      </c>
    </row>
    <row r="115" spans="1:2" x14ac:dyDescent="0.25">
      <c r="A115" s="2" t="s">
        <v>11</v>
      </c>
      <c r="B115" s="3">
        <v>2000</v>
      </c>
    </row>
    <row r="116" spans="1:2" x14ac:dyDescent="0.25">
      <c r="A116" s="2" t="s">
        <v>53</v>
      </c>
      <c r="B116" s="3">
        <v>5000</v>
      </c>
    </row>
    <row r="117" spans="1:2" x14ac:dyDescent="0.25">
      <c r="A117" s="2" t="s">
        <v>54</v>
      </c>
      <c r="B117" s="3">
        <v>22500</v>
      </c>
    </row>
    <row r="118" spans="1:2" x14ac:dyDescent="0.25">
      <c r="A118" s="2" t="s">
        <v>17</v>
      </c>
      <c r="B118" s="3">
        <v>10000</v>
      </c>
    </row>
    <row r="119" spans="1:2" x14ac:dyDescent="0.25">
      <c r="A119" s="2" t="s">
        <v>9</v>
      </c>
      <c r="B119" s="3">
        <v>5000</v>
      </c>
    </row>
    <row r="120" spans="1:2" x14ac:dyDescent="0.25">
      <c r="A120" s="2" t="s">
        <v>0</v>
      </c>
      <c r="B120" s="3">
        <f>100+120+100+50</f>
        <v>370</v>
      </c>
    </row>
    <row r="121" spans="1:2" x14ac:dyDescent="0.25">
      <c r="A121" s="2" t="s">
        <v>1</v>
      </c>
      <c r="B121" s="3">
        <f>200+840+2600+2100</f>
        <v>5740</v>
      </c>
    </row>
    <row r="122" spans="1:2" x14ac:dyDescent="0.25">
      <c r="A122" s="2" t="s">
        <v>8</v>
      </c>
      <c r="B122" s="3">
        <f>960+800</f>
        <v>1760</v>
      </c>
    </row>
    <row r="123" spans="1:2" x14ac:dyDescent="0.25">
      <c r="A123" s="2" t="s">
        <v>16</v>
      </c>
      <c r="B123" s="3">
        <v>50000</v>
      </c>
    </row>
    <row r="124" spans="1:2" x14ac:dyDescent="0.25">
      <c r="A124" s="2" t="s">
        <v>7</v>
      </c>
      <c r="B124" s="3">
        <f>300+1050+500+19300+2000</f>
        <v>23150</v>
      </c>
    </row>
    <row r="125" spans="1:2" x14ac:dyDescent="0.25">
      <c r="A125" s="2" t="s">
        <v>32</v>
      </c>
      <c r="B125" s="3">
        <f>10000</f>
        <v>10000</v>
      </c>
    </row>
    <row r="126" spans="1:2" x14ac:dyDescent="0.25">
      <c r="A126" s="2" t="s">
        <v>35</v>
      </c>
      <c r="B126" s="3">
        <v>20000</v>
      </c>
    </row>
    <row r="127" spans="1:2" x14ac:dyDescent="0.25">
      <c r="A127" s="2" t="s">
        <v>25</v>
      </c>
      <c r="B127" s="3">
        <v>20000</v>
      </c>
    </row>
    <row r="128" spans="1:2" x14ac:dyDescent="0.25">
      <c r="A128" s="2" t="s">
        <v>19</v>
      </c>
      <c r="B128" s="3">
        <f>3500+4500+8000+120000</f>
        <v>136000</v>
      </c>
    </row>
    <row r="129" spans="1:2" x14ac:dyDescent="0.25">
      <c r="A129" s="2" t="s">
        <v>9</v>
      </c>
      <c r="B129" s="3">
        <v>5000</v>
      </c>
    </row>
    <row r="130" spans="1:2" x14ac:dyDescent="0.25">
      <c r="A130" s="2" t="s">
        <v>11</v>
      </c>
      <c r="B130" s="3">
        <v>22000</v>
      </c>
    </row>
    <row r="131" spans="1:2" x14ac:dyDescent="0.25">
      <c r="A131" s="2" t="s">
        <v>31</v>
      </c>
      <c r="B131" s="3">
        <v>4170</v>
      </c>
    </row>
    <row r="132" spans="1:2" x14ac:dyDescent="0.25">
      <c r="A132" s="2" t="s">
        <v>6</v>
      </c>
      <c r="B132" s="3">
        <f>10000+10000+5700</f>
        <v>25700</v>
      </c>
    </row>
    <row r="133" spans="1:2" x14ac:dyDescent="0.25">
      <c r="A133" s="2" t="s">
        <v>19</v>
      </c>
      <c r="B133" s="3">
        <v>8000</v>
      </c>
    </row>
    <row r="134" spans="1:2" x14ac:dyDescent="0.25">
      <c r="A134" s="2" t="s">
        <v>7</v>
      </c>
      <c r="B134" s="3">
        <v>400</v>
      </c>
    </row>
    <row r="135" spans="1:2" x14ac:dyDescent="0.25">
      <c r="A135" s="2" t="s">
        <v>8</v>
      </c>
      <c r="B135" s="3">
        <f>2730+300</f>
        <v>3030</v>
      </c>
    </row>
    <row r="136" spans="1:2" x14ac:dyDescent="0.25">
      <c r="A136" s="2" t="s">
        <v>28</v>
      </c>
      <c r="B136" s="3">
        <v>100</v>
      </c>
    </row>
    <row r="137" spans="1:2" x14ac:dyDescent="0.25">
      <c r="A137" s="2" t="s">
        <v>0</v>
      </c>
      <c r="B137" s="3">
        <f>100+150</f>
        <v>250</v>
      </c>
    </row>
    <row r="138" spans="1:2" x14ac:dyDescent="0.25">
      <c r="A138" s="2" t="s">
        <v>1</v>
      </c>
      <c r="B138" s="3">
        <f>100+200+850+2600</f>
        <v>3750</v>
      </c>
    </row>
    <row r="139" spans="1:2" x14ac:dyDescent="0.25">
      <c r="A139" s="2" t="s">
        <v>7</v>
      </c>
      <c r="B139" s="3">
        <f>300+800+700</f>
        <v>1800</v>
      </c>
    </row>
    <row r="140" spans="1:2" x14ac:dyDescent="0.25">
      <c r="A140" s="2" t="s">
        <v>5</v>
      </c>
      <c r="B140" s="3">
        <v>5000</v>
      </c>
    </row>
    <row r="141" spans="1:2" x14ac:dyDescent="0.25">
      <c r="A141" s="2" t="s">
        <v>10</v>
      </c>
      <c r="B141" s="3">
        <f>15000</f>
        <v>15000</v>
      </c>
    </row>
    <row r="142" spans="1:2" x14ac:dyDescent="0.25">
      <c r="A142" s="2" t="s">
        <v>8</v>
      </c>
      <c r="B142" s="3">
        <f>5020</f>
        <v>5020</v>
      </c>
    </row>
    <row r="143" spans="1:2" x14ac:dyDescent="0.25">
      <c r="A143" s="2" t="s">
        <v>17</v>
      </c>
      <c r="B143" s="3">
        <v>15000</v>
      </c>
    </row>
    <row r="144" spans="1:2" x14ac:dyDescent="0.25">
      <c r="A144" s="2" t="s">
        <v>6</v>
      </c>
      <c r="B144" s="3">
        <f>2000+1000</f>
        <v>3000</v>
      </c>
    </row>
    <row r="145" spans="1:2" x14ac:dyDescent="0.25">
      <c r="A145" s="2" t="s">
        <v>47</v>
      </c>
      <c r="B145" s="3">
        <v>15000</v>
      </c>
    </row>
    <row r="146" spans="1:2" x14ac:dyDescent="0.25">
      <c r="A146" s="2" t="s">
        <v>6</v>
      </c>
      <c r="B146" s="3">
        <f>10000+3000</f>
        <v>13000</v>
      </c>
    </row>
    <row r="147" spans="1:2" x14ac:dyDescent="0.25">
      <c r="A147" s="2" t="s">
        <v>28</v>
      </c>
      <c r="B147" s="3">
        <v>100</v>
      </c>
    </row>
    <row r="148" spans="1:2" x14ac:dyDescent="0.25">
      <c r="A148" s="2" t="s">
        <v>19</v>
      </c>
      <c r="B148" s="3">
        <f>10000+3000</f>
        <v>13000</v>
      </c>
    </row>
    <row r="149" spans="1:2" x14ac:dyDescent="0.25">
      <c r="A149" s="2" t="s">
        <v>8</v>
      </c>
      <c r="B149" s="3">
        <v>1160</v>
      </c>
    </row>
    <row r="150" spans="1:2" x14ac:dyDescent="0.25">
      <c r="A150" s="2" t="s">
        <v>20</v>
      </c>
      <c r="B150" s="3">
        <f>110000+25769</f>
        <v>135769</v>
      </c>
    </row>
    <row r="151" spans="1:2" x14ac:dyDescent="0.25">
      <c r="A151" s="2" t="s">
        <v>0</v>
      </c>
      <c r="B151" s="3">
        <f>150+120</f>
        <v>270</v>
      </c>
    </row>
    <row r="152" spans="1:2" x14ac:dyDescent="0.25">
      <c r="A152" s="2" t="s">
        <v>1</v>
      </c>
      <c r="B152" s="3">
        <f>200+1615+2600</f>
        <v>4415</v>
      </c>
    </row>
    <row r="153" spans="1:2" x14ac:dyDescent="0.25">
      <c r="A153" s="2" t="s">
        <v>7</v>
      </c>
      <c r="B153" s="3">
        <f>1700+500+4750</f>
        <v>6950</v>
      </c>
    </row>
    <row r="154" spans="1:2" x14ac:dyDescent="0.25">
      <c r="A154" s="2" t="s">
        <v>6</v>
      </c>
      <c r="B154" s="3">
        <f>2000</f>
        <v>2000</v>
      </c>
    </row>
    <row r="155" spans="1:2" x14ac:dyDescent="0.25">
      <c r="A155" s="2" t="s">
        <v>10</v>
      </c>
      <c r="B155" s="3">
        <f>1500+1327+200</f>
        <v>3027</v>
      </c>
    </row>
    <row r="156" spans="1:2" x14ac:dyDescent="0.25">
      <c r="A156" s="2" t="s">
        <v>3</v>
      </c>
      <c r="B156" s="3">
        <f>2000</f>
        <v>2000</v>
      </c>
    </row>
    <row r="157" spans="1:2" x14ac:dyDescent="0.25">
      <c r="A157" s="2" t="s">
        <v>41</v>
      </c>
      <c r="B157" s="3">
        <v>10000</v>
      </c>
    </row>
    <row r="158" spans="1:2" x14ac:dyDescent="0.25">
      <c r="A158" s="2" t="s">
        <v>45</v>
      </c>
      <c r="B158" s="3">
        <f>4500+50000</f>
        <v>54500</v>
      </c>
    </row>
    <row r="159" spans="1:2" x14ac:dyDescent="0.25">
      <c r="A159" s="2" t="s">
        <v>17</v>
      </c>
      <c r="B159" s="3">
        <v>10000</v>
      </c>
    </row>
    <row r="160" spans="1:2" x14ac:dyDescent="0.25">
      <c r="A160" s="2" t="s">
        <v>34</v>
      </c>
      <c r="B160" s="3">
        <v>1050</v>
      </c>
    </row>
    <row r="161" spans="1:2" x14ac:dyDescent="0.25">
      <c r="A161" s="2" t="s">
        <v>4</v>
      </c>
      <c r="B161" s="3">
        <v>300</v>
      </c>
    </row>
    <row r="162" spans="1:2" x14ac:dyDescent="0.25">
      <c r="A162" s="2" t="s">
        <v>5</v>
      </c>
      <c r="B162" s="3">
        <f>5000+5000</f>
        <v>10000</v>
      </c>
    </row>
    <row r="163" spans="1:2" x14ac:dyDescent="0.25">
      <c r="A163" s="2" t="s">
        <v>3</v>
      </c>
      <c r="B163" s="3">
        <f>2000</f>
        <v>2000</v>
      </c>
    </row>
    <row r="164" spans="1:2" x14ac:dyDescent="0.25">
      <c r="A164" s="2" t="s">
        <v>18</v>
      </c>
      <c r="B164" s="3">
        <v>25000</v>
      </c>
    </row>
    <row r="165" spans="1:2" x14ac:dyDescent="0.25">
      <c r="A165" s="2" t="s">
        <v>19</v>
      </c>
      <c r="B165" s="3">
        <v>8000</v>
      </c>
    </row>
    <row r="166" spans="1:2" x14ac:dyDescent="0.25">
      <c r="A166" s="2" t="s">
        <v>6</v>
      </c>
      <c r="B166" s="3">
        <f>7000+2000+2633+5300+3500</f>
        <v>20433</v>
      </c>
    </row>
    <row r="167" spans="1:2" x14ac:dyDescent="0.25">
      <c r="A167" s="2" t="s">
        <v>20</v>
      </c>
      <c r="B167" s="3">
        <v>10685</v>
      </c>
    </row>
    <row r="168" spans="1:2" x14ac:dyDescent="0.25">
      <c r="A168" s="2" t="s">
        <v>28</v>
      </c>
      <c r="B168" s="3">
        <v>400</v>
      </c>
    </row>
    <row r="169" spans="1:2" x14ac:dyDescent="0.25">
      <c r="A169" s="2" t="s">
        <v>0</v>
      </c>
      <c r="B169" s="3">
        <f>150+60+170</f>
        <v>380</v>
      </c>
    </row>
    <row r="170" spans="1:2" x14ac:dyDescent="0.25">
      <c r="A170" s="2" t="s">
        <v>1</v>
      </c>
      <c r="B170" s="3">
        <f>2400+1250</f>
        <v>3650</v>
      </c>
    </row>
    <row r="171" spans="1:2" x14ac:dyDescent="0.25">
      <c r="A171" s="2" t="s">
        <v>6</v>
      </c>
      <c r="B171" s="3">
        <v>3000</v>
      </c>
    </row>
    <row r="172" spans="1:2" x14ac:dyDescent="0.25">
      <c r="A172" s="2" t="s">
        <v>8</v>
      </c>
      <c r="B172" s="3">
        <f>680+1000+400</f>
        <v>2080</v>
      </c>
    </row>
    <row r="173" spans="1:2" x14ac:dyDescent="0.25">
      <c r="A173" s="2" t="s">
        <v>24</v>
      </c>
      <c r="B173" s="3">
        <v>10000</v>
      </c>
    </row>
    <row r="174" spans="1:2" x14ac:dyDescent="0.25">
      <c r="A174" s="2" t="s">
        <v>33</v>
      </c>
      <c r="B174" s="3">
        <v>20000</v>
      </c>
    </row>
    <row r="175" spans="1:2" x14ac:dyDescent="0.25">
      <c r="A175" s="2" t="s">
        <v>41</v>
      </c>
      <c r="B175" s="3">
        <v>5000</v>
      </c>
    </row>
    <row r="176" spans="1:2" x14ac:dyDescent="0.25">
      <c r="A176" s="2" t="s">
        <v>4</v>
      </c>
      <c r="B176" s="3">
        <v>200</v>
      </c>
    </row>
    <row r="177" spans="1:2" x14ac:dyDescent="0.25">
      <c r="A177" s="2" t="s">
        <v>27</v>
      </c>
      <c r="B177" s="3">
        <v>6500</v>
      </c>
    </row>
    <row r="178" spans="1:2" x14ac:dyDescent="0.25">
      <c r="A178" s="2" t="s">
        <v>37</v>
      </c>
      <c r="B178" s="3">
        <v>50000</v>
      </c>
    </row>
    <row r="179" spans="1:2" x14ac:dyDescent="0.25">
      <c r="A179" s="2" t="s">
        <v>11</v>
      </c>
      <c r="B179" s="3">
        <f>1000+2500</f>
        <v>3500</v>
      </c>
    </row>
    <row r="180" spans="1:2" x14ac:dyDescent="0.25">
      <c r="A180" s="2" t="s">
        <v>9</v>
      </c>
      <c r="B180" s="3">
        <v>5000</v>
      </c>
    </row>
    <row r="181" spans="1:2" x14ac:dyDescent="0.25">
      <c r="A181" s="2" t="s">
        <v>19</v>
      </c>
      <c r="B181" s="3">
        <f>8000+250000</f>
        <v>258000</v>
      </c>
    </row>
    <row r="182" spans="1:2" x14ac:dyDescent="0.25">
      <c r="A182" s="2" t="s">
        <v>34</v>
      </c>
      <c r="B182" s="3">
        <v>750</v>
      </c>
    </row>
    <row r="183" spans="1:2" x14ac:dyDescent="0.25">
      <c r="A183" s="2" t="s">
        <v>20</v>
      </c>
      <c r="B183" s="3">
        <f>70000+11680</f>
        <v>81680</v>
      </c>
    </row>
    <row r="184" spans="1:2" x14ac:dyDescent="0.25">
      <c r="A184" s="2" t="s">
        <v>0</v>
      </c>
      <c r="B184" s="3">
        <v>100</v>
      </c>
    </row>
    <row r="185" spans="1:2" x14ac:dyDescent="0.25">
      <c r="A185" s="2" t="s">
        <v>1</v>
      </c>
      <c r="B185" s="3">
        <f>3000+1400</f>
        <v>4400</v>
      </c>
    </row>
    <row r="186" spans="1:2" x14ac:dyDescent="0.25">
      <c r="A186" s="2" t="s">
        <v>9</v>
      </c>
      <c r="B186" s="3">
        <v>5000</v>
      </c>
    </row>
    <row r="187" spans="1:2" x14ac:dyDescent="0.25">
      <c r="A187" s="2" t="s">
        <v>17</v>
      </c>
      <c r="B187" s="3">
        <v>15000</v>
      </c>
    </row>
    <row r="188" spans="1:2" x14ac:dyDescent="0.25">
      <c r="A188" s="2" t="s">
        <v>25</v>
      </c>
      <c r="B188" s="3">
        <v>20000</v>
      </c>
    </row>
    <row r="189" spans="1:2" x14ac:dyDescent="0.25">
      <c r="A189" s="2" t="s">
        <v>34</v>
      </c>
      <c r="B189" s="3">
        <v>450</v>
      </c>
    </row>
    <row r="190" spans="1:2" x14ac:dyDescent="0.25">
      <c r="A190" s="2" t="s">
        <v>4</v>
      </c>
      <c r="B190" s="3">
        <f>3000</f>
        <v>3000</v>
      </c>
    </row>
    <row r="191" spans="1:2" x14ac:dyDescent="0.25">
      <c r="A191" s="2" t="s">
        <v>46</v>
      </c>
      <c r="B191" s="3">
        <v>40</v>
      </c>
    </row>
    <row r="192" spans="1:2" x14ac:dyDescent="0.25">
      <c r="A192" s="2" t="s">
        <v>5</v>
      </c>
      <c r="B192" s="3">
        <f>200</f>
        <v>200</v>
      </c>
    </row>
    <row r="193" spans="1:2" x14ac:dyDescent="0.25">
      <c r="A193" s="2" t="s">
        <v>51</v>
      </c>
      <c r="B193" s="3">
        <v>3000</v>
      </c>
    </row>
    <row r="194" spans="1:2" x14ac:dyDescent="0.25">
      <c r="A194" s="2" t="s">
        <v>54</v>
      </c>
      <c r="B194" s="3">
        <v>37800</v>
      </c>
    </row>
    <row r="195" spans="1:2" x14ac:dyDescent="0.25">
      <c r="A195" s="2" t="s">
        <v>55</v>
      </c>
      <c r="B195" s="3">
        <v>50000</v>
      </c>
    </row>
    <row r="196" spans="1:2" x14ac:dyDescent="0.25">
      <c r="A196" s="2" t="s">
        <v>29</v>
      </c>
      <c r="B196" s="3">
        <v>15000</v>
      </c>
    </row>
    <row r="197" spans="1:2" x14ac:dyDescent="0.25">
      <c r="A197" s="2" t="s">
        <v>58</v>
      </c>
      <c r="B197" s="3">
        <v>5000</v>
      </c>
    </row>
    <row r="198" spans="1:2" x14ac:dyDescent="0.25">
      <c r="A198" s="2" t="s">
        <v>0</v>
      </c>
      <c r="B198" s="3">
        <f>100+320</f>
        <v>420</v>
      </c>
    </row>
    <row r="199" spans="1:2" x14ac:dyDescent="0.25">
      <c r="A199" s="2" t="s">
        <v>1</v>
      </c>
      <c r="B199" s="3">
        <f>3000+1650</f>
        <v>4650</v>
      </c>
    </row>
    <row r="200" spans="1:2" x14ac:dyDescent="0.25">
      <c r="A200" s="2" t="s">
        <v>6</v>
      </c>
      <c r="B200" s="3">
        <v>1466</v>
      </c>
    </row>
    <row r="201" spans="1:2" x14ac:dyDescent="0.25">
      <c r="A201" s="2" t="s">
        <v>14</v>
      </c>
      <c r="B201" s="3">
        <v>1540</v>
      </c>
    </row>
    <row r="202" spans="1:2" x14ac:dyDescent="0.25">
      <c r="A202" s="2" t="s">
        <v>26</v>
      </c>
      <c r="B202" s="3">
        <v>20000</v>
      </c>
    </row>
    <row r="203" spans="1:2" x14ac:dyDescent="0.25">
      <c r="A203" s="2" t="s">
        <v>35</v>
      </c>
      <c r="B203" s="3">
        <v>20000</v>
      </c>
    </row>
    <row r="204" spans="1:2" x14ac:dyDescent="0.25">
      <c r="A204" s="2" t="s">
        <v>42</v>
      </c>
      <c r="B204" s="3">
        <v>10000</v>
      </c>
    </row>
    <row r="205" spans="1:2" x14ac:dyDescent="0.25">
      <c r="A205" s="2" t="s">
        <v>4</v>
      </c>
      <c r="B205" s="3">
        <f>1000+200</f>
        <v>1200</v>
      </c>
    </row>
    <row r="206" spans="1:2" x14ac:dyDescent="0.25">
      <c r="A206" s="2" t="s">
        <v>37</v>
      </c>
      <c r="B206" s="3">
        <v>50000</v>
      </c>
    </row>
    <row r="207" spans="1:2" x14ac:dyDescent="0.25">
      <c r="A207" s="2" t="s">
        <v>52</v>
      </c>
      <c r="B207" s="3">
        <v>20000</v>
      </c>
    </row>
    <row r="208" spans="1:2" x14ac:dyDescent="0.25">
      <c r="A208" s="2" t="s">
        <v>50</v>
      </c>
      <c r="B208" s="3">
        <v>6000</v>
      </c>
    </row>
    <row r="209" spans="1:2" x14ac:dyDescent="0.25">
      <c r="A209" s="2" t="s">
        <v>19</v>
      </c>
      <c r="B209" s="3">
        <f>12500+20000+8000+100000</f>
        <v>140500</v>
      </c>
    </row>
    <row r="210" spans="1:2" x14ac:dyDescent="0.25">
      <c r="A210" s="2" t="s">
        <v>18</v>
      </c>
      <c r="B210" s="3">
        <v>25000</v>
      </c>
    </row>
    <row r="211" spans="1:2" x14ac:dyDescent="0.25">
      <c r="A211" s="2" t="s">
        <v>37</v>
      </c>
      <c r="B211" s="3">
        <f>50000+50000</f>
        <v>100000</v>
      </c>
    </row>
    <row r="212" spans="1:2" x14ac:dyDescent="0.25">
      <c r="A212" s="2" t="s">
        <v>59</v>
      </c>
      <c r="B212" s="3">
        <v>5000</v>
      </c>
    </row>
    <row r="213" spans="1:2" x14ac:dyDescent="0.25">
      <c r="A213" s="2" t="s">
        <v>53</v>
      </c>
      <c r="B213" s="3">
        <v>15000</v>
      </c>
    </row>
    <row r="214" spans="1:2" x14ac:dyDescent="0.25">
      <c r="A214" s="2" t="s">
        <v>11</v>
      </c>
      <c r="B214" s="3">
        <f>2000+1000</f>
        <v>3000</v>
      </c>
    </row>
    <row r="215" spans="1:2" x14ac:dyDescent="0.25">
      <c r="A215" s="2" t="s">
        <v>30</v>
      </c>
      <c r="B215" s="3">
        <v>30000</v>
      </c>
    </row>
    <row r="216" spans="1:2" x14ac:dyDescent="0.25">
      <c r="A216" s="2" t="s">
        <v>28</v>
      </c>
      <c r="B216" s="3">
        <f>200</f>
        <v>200</v>
      </c>
    </row>
    <row r="217" spans="1:2" x14ac:dyDescent="0.25">
      <c r="A217" s="2" t="s">
        <v>61</v>
      </c>
      <c r="B217" s="3">
        <v>5000</v>
      </c>
    </row>
    <row r="218" spans="1:2" x14ac:dyDescent="0.25">
      <c r="A218" s="2" t="s">
        <v>58</v>
      </c>
      <c r="B218" s="3">
        <v>5000</v>
      </c>
    </row>
    <row r="219" spans="1:2" x14ac:dyDescent="0.25">
      <c r="A219" s="2" t="s">
        <v>60</v>
      </c>
      <c r="B219" s="3">
        <v>10000</v>
      </c>
    </row>
    <row r="220" spans="1:2" x14ac:dyDescent="0.25">
      <c r="A220" s="2" t="s">
        <v>10</v>
      </c>
      <c r="B220" s="3">
        <f>600</f>
        <v>600</v>
      </c>
    </row>
    <row r="221" spans="1:2" x14ac:dyDescent="0.25">
      <c r="A221" s="2" t="s">
        <v>0</v>
      </c>
      <c r="B221" s="3">
        <f>100+200+200+3330</f>
        <v>3830</v>
      </c>
    </row>
    <row r="222" spans="1:2" x14ac:dyDescent="0.25">
      <c r="A222" s="2" t="s">
        <v>1</v>
      </c>
      <c r="B222" s="3">
        <f>520+3200+2800+1550</f>
        <v>8070</v>
      </c>
    </row>
    <row r="223" spans="1:2" x14ac:dyDescent="0.25">
      <c r="A223" s="2" t="s">
        <v>10</v>
      </c>
      <c r="B223" s="3">
        <v>4000</v>
      </c>
    </row>
    <row r="224" spans="1:2" x14ac:dyDescent="0.25">
      <c r="A224" s="2" t="s">
        <v>18</v>
      </c>
      <c r="B224" s="3">
        <v>25000</v>
      </c>
    </row>
    <row r="225" spans="1:2" x14ac:dyDescent="0.25">
      <c r="A225" s="2" t="s">
        <v>27</v>
      </c>
      <c r="B225" s="3">
        <v>2000</v>
      </c>
    </row>
    <row r="226" spans="1:2" x14ac:dyDescent="0.25">
      <c r="A226" s="2" t="s">
        <v>19</v>
      </c>
      <c r="B226" s="3">
        <f>2300+8000+50000+30000+330000</f>
        <v>420300</v>
      </c>
    </row>
    <row r="227" spans="1:2" x14ac:dyDescent="0.25">
      <c r="A227" s="2" t="s">
        <v>5</v>
      </c>
      <c r="B227" s="3">
        <f>15000+5000</f>
        <v>20000</v>
      </c>
    </row>
    <row r="228" spans="1:2" x14ac:dyDescent="0.25">
      <c r="A228" s="2" t="s">
        <v>25</v>
      </c>
      <c r="B228" s="3">
        <v>5000</v>
      </c>
    </row>
    <row r="229" spans="1:2" x14ac:dyDescent="0.25">
      <c r="A229" s="2" t="s">
        <v>32</v>
      </c>
      <c r="B229" s="3">
        <v>10000</v>
      </c>
    </row>
    <row r="230" spans="1:2" x14ac:dyDescent="0.25">
      <c r="A230" s="2" t="s">
        <v>18</v>
      </c>
      <c r="B230" s="3">
        <v>25000</v>
      </c>
    </row>
    <row r="231" spans="1:2" x14ac:dyDescent="0.25">
      <c r="A231" s="2" t="s">
        <v>11</v>
      </c>
      <c r="B231" s="3">
        <v>2000</v>
      </c>
    </row>
    <row r="232" spans="1:2" x14ac:dyDescent="0.25">
      <c r="A232" s="2" t="s">
        <v>6</v>
      </c>
      <c r="B232" s="3">
        <v>1000</v>
      </c>
    </row>
    <row r="233" spans="1:2" x14ac:dyDescent="0.25">
      <c r="A233" s="2" t="s">
        <v>7</v>
      </c>
      <c r="B233" s="3">
        <f>300+5700+25000</f>
        <v>31000</v>
      </c>
    </row>
    <row r="234" spans="1:2" x14ac:dyDescent="0.25">
      <c r="A234" s="2" t="s">
        <v>19</v>
      </c>
      <c r="B234" s="3">
        <v>408000</v>
      </c>
    </row>
    <row r="235" spans="1:2" x14ac:dyDescent="0.25">
      <c r="A235" s="2" t="s">
        <v>50</v>
      </c>
      <c r="B235" s="3">
        <v>60140</v>
      </c>
    </row>
    <row r="236" spans="1:2" x14ac:dyDescent="0.25">
      <c r="A236" s="2" t="s">
        <v>20</v>
      </c>
      <c r="B236" s="3">
        <v>29206</v>
      </c>
    </row>
    <row r="237" spans="1:2" x14ac:dyDescent="0.25">
      <c r="A237" s="2" t="s">
        <v>0</v>
      </c>
      <c r="B237" s="3">
        <v>100</v>
      </c>
    </row>
    <row r="238" spans="1:2" x14ac:dyDescent="0.25">
      <c r="A238" s="2" t="s">
        <v>1</v>
      </c>
      <c r="B238" s="3">
        <f>300</f>
        <v>300</v>
      </c>
    </row>
    <row r="239" spans="1:2" x14ac:dyDescent="0.25">
      <c r="A239" s="2" t="s">
        <v>6</v>
      </c>
      <c r="B239" s="3">
        <v>4500</v>
      </c>
    </row>
    <row r="240" spans="1:2" x14ac:dyDescent="0.25">
      <c r="A240" s="2" t="s">
        <v>19</v>
      </c>
      <c r="B240" s="3">
        <v>5000</v>
      </c>
    </row>
    <row r="241" spans="1:2" x14ac:dyDescent="0.25">
      <c r="A241" s="2" t="s">
        <v>5</v>
      </c>
      <c r="B241" s="3">
        <v>500</v>
      </c>
    </row>
    <row r="242" spans="1:2" x14ac:dyDescent="0.25">
      <c r="A242" s="2" t="s">
        <v>3</v>
      </c>
      <c r="B242" s="3">
        <v>2000</v>
      </c>
    </row>
    <row r="243" spans="1:2" x14ac:dyDescent="0.25">
      <c r="A243" s="2" t="s">
        <v>20</v>
      </c>
      <c r="B243" s="3">
        <f>38000+3190</f>
        <v>41190</v>
      </c>
    </row>
    <row r="244" spans="1:2" x14ac:dyDescent="0.25">
      <c r="A244" s="2" t="s">
        <v>15</v>
      </c>
      <c r="B244" s="3">
        <v>100</v>
      </c>
    </row>
    <row r="245" spans="1:2" x14ac:dyDescent="0.25">
      <c r="A245" s="2" t="s">
        <v>28</v>
      </c>
      <c r="B245" s="3">
        <v>100</v>
      </c>
    </row>
    <row r="246" spans="1:2" x14ac:dyDescent="0.25">
      <c r="A246" s="2" t="s">
        <v>28</v>
      </c>
      <c r="B246" s="3">
        <f>300</f>
        <v>300</v>
      </c>
    </row>
    <row r="247" spans="1:2" x14ac:dyDescent="0.25">
      <c r="A247" s="2" t="s">
        <v>18</v>
      </c>
      <c r="B247" s="3">
        <v>25000</v>
      </c>
    </row>
    <row r="248" spans="1:2" x14ac:dyDescent="0.25">
      <c r="A248" s="2" t="s">
        <v>17</v>
      </c>
      <c r="B248" s="3">
        <v>10000</v>
      </c>
    </row>
    <row r="249" spans="1:2" x14ac:dyDescent="0.25">
      <c r="A249" s="2" t="s">
        <v>27</v>
      </c>
      <c r="B249" s="3">
        <v>5000</v>
      </c>
    </row>
    <row r="250" spans="1:2" x14ac:dyDescent="0.25">
      <c r="A250" s="2" t="s">
        <v>45</v>
      </c>
      <c r="B250" s="3">
        <v>50000</v>
      </c>
    </row>
    <row r="251" spans="1:2" x14ac:dyDescent="0.25">
      <c r="A251" s="2" t="s">
        <v>9</v>
      </c>
      <c r="B251" s="3">
        <v>5000</v>
      </c>
    </row>
    <row r="252" spans="1:2" x14ac:dyDescent="0.25">
      <c r="A252" s="2" t="s">
        <v>34</v>
      </c>
      <c r="B252" s="3">
        <v>700</v>
      </c>
    </row>
    <row r="253" spans="1:2" x14ac:dyDescent="0.25">
      <c r="A253" s="2" t="s">
        <v>19</v>
      </c>
      <c r="B253" s="3">
        <f>8000+350000</f>
        <v>358000</v>
      </c>
    </row>
    <row r="254" spans="1:2" x14ac:dyDescent="0.25">
      <c r="A254" s="2" t="s">
        <v>8</v>
      </c>
      <c r="B254" s="3">
        <v>800</v>
      </c>
    </row>
    <row r="255" spans="1:2" x14ac:dyDescent="0.25">
      <c r="A255" s="2" t="s">
        <v>20</v>
      </c>
      <c r="B255" s="3">
        <v>28825</v>
      </c>
    </row>
    <row r="256" spans="1:2" x14ac:dyDescent="0.25">
      <c r="A256" s="2" t="s">
        <v>0</v>
      </c>
      <c r="B256" s="3">
        <f>100+300</f>
        <v>400</v>
      </c>
    </row>
    <row r="257" spans="1:2" x14ac:dyDescent="0.25">
      <c r="A257" s="2" t="s">
        <v>1</v>
      </c>
      <c r="B257" s="3">
        <v>150</v>
      </c>
    </row>
    <row r="258" spans="1:2" x14ac:dyDescent="0.25">
      <c r="A258" s="2" t="s">
        <v>5</v>
      </c>
      <c r="B258" s="3">
        <v>200</v>
      </c>
    </row>
    <row r="259" spans="1:2" x14ac:dyDescent="0.25">
      <c r="A259" s="2" t="s">
        <v>19</v>
      </c>
      <c r="B259" s="3">
        <v>5000</v>
      </c>
    </row>
    <row r="260" spans="1:2" x14ac:dyDescent="0.25">
      <c r="A260" s="2" t="s">
        <v>28</v>
      </c>
      <c r="B260" s="3">
        <v>100</v>
      </c>
    </row>
    <row r="261" spans="1:2" x14ac:dyDescent="0.25">
      <c r="A261" s="2" t="s">
        <v>20</v>
      </c>
      <c r="B261" s="3">
        <f>20000+16285</f>
        <v>36285</v>
      </c>
    </row>
    <row r="262" spans="1:2" x14ac:dyDescent="0.25">
      <c r="A262" s="2" t="s">
        <v>21</v>
      </c>
      <c r="B262" s="3">
        <v>400</v>
      </c>
    </row>
    <row r="263" spans="1:2" x14ac:dyDescent="0.25">
      <c r="A263" s="2" t="s">
        <v>37</v>
      </c>
      <c r="B263" s="3">
        <v>80000</v>
      </c>
    </row>
    <row r="264" spans="1:2" x14ac:dyDescent="0.25">
      <c r="A264" s="2" t="s">
        <v>7</v>
      </c>
      <c r="B264" s="3">
        <f>500+1000</f>
        <v>1500</v>
      </c>
    </row>
    <row r="265" spans="1:2" x14ac:dyDescent="0.25">
      <c r="A265" s="2" t="s">
        <v>11</v>
      </c>
      <c r="B265" s="3">
        <f>1000+19000</f>
        <v>20000</v>
      </c>
    </row>
    <row r="266" spans="1:2" x14ac:dyDescent="0.25">
      <c r="A266" s="2" t="s">
        <v>47</v>
      </c>
      <c r="B266" s="3">
        <v>15000</v>
      </c>
    </row>
    <row r="267" spans="1:2" x14ac:dyDescent="0.25">
      <c r="A267" s="2" t="s">
        <v>22</v>
      </c>
      <c r="B267" s="3">
        <f>6000</f>
        <v>6000</v>
      </c>
    </row>
    <row r="268" spans="1:2" x14ac:dyDescent="0.25">
      <c r="A268" s="2" t="s">
        <v>9</v>
      </c>
      <c r="B268" s="3">
        <v>5000</v>
      </c>
    </row>
    <row r="269" spans="1:2" x14ac:dyDescent="0.25">
      <c r="A269" s="2" t="s">
        <v>30</v>
      </c>
      <c r="B269" s="3">
        <v>10000</v>
      </c>
    </row>
    <row r="270" spans="1:2" x14ac:dyDescent="0.25">
      <c r="A270" s="2" t="s">
        <v>59</v>
      </c>
      <c r="B270" s="3">
        <v>10000</v>
      </c>
    </row>
    <row r="271" spans="1:2" x14ac:dyDescent="0.25">
      <c r="A271" s="2" t="s">
        <v>7</v>
      </c>
      <c r="B271" s="3">
        <f>8900</f>
        <v>8900</v>
      </c>
    </row>
    <row r="272" spans="1:2" x14ac:dyDescent="0.25">
      <c r="A272" s="2" t="s">
        <v>60</v>
      </c>
      <c r="B272" s="3">
        <v>41000</v>
      </c>
    </row>
    <row r="273" spans="1:2" x14ac:dyDescent="0.25">
      <c r="A273" s="2" t="s">
        <v>20</v>
      </c>
      <c r="B273" s="3">
        <v>13885</v>
      </c>
    </row>
    <row r="274" spans="1:2" x14ac:dyDescent="0.25">
      <c r="A274" s="2" t="s">
        <v>0</v>
      </c>
      <c r="B274" s="3">
        <f>100+100</f>
        <v>200</v>
      </c>
    </row>
    <row r="275" spans="1:2" x14ac:dyDescent="0.25">
      <c r="A275" s="2" t="s">
        <v>1</v>
      </c>
      <c r="B275" s="3">
        <f>150+380</f>
        <v>530</v>
      </c>
    </row>
    <row r="276" spans="1:2" x14ac:dyDescent="0.25">
      <c r="A276" s="2" t="s">
        <v>11</v>
      </c>
      <c r="B276" s="3">
        <v>500</v>
      </c>
    </row>
    <row r="277" spans="1:2" x14ac:dyDescent="0.25">
      <c r="A277" s="2" t="s">
        <v>20</v>
      </c>
      <c r="B277" s="3">
        <f>10000+4695</f>
        <v>14695</v>
      </c>
    </row>
    <row r="278" spans="1:2" x14ac:dyDescent="0.25">
      <c r="A278" s="2" t="s">
        <v>3</v>
      </c>
      <c r="B278" s="3">
        <v>2000</v>
      </c>
    </row>
    <row r="279" spans="1:2" x14ac:dyDescent="0.25">
      <c r="A279" s="2" t="s">
        <v>36</v>
      </c>
      <c r="B279" s="3">
        <v>11860</v>
      </c>
    </row>
    <row r="280" spans="1:2" x14ac:dyDescent="0.25">
      <c r="A280" s="2" t="s">
        <v>7</v>
      </c>
      <c r="B280" s="3">
        <f>200+50</f>
        <v>250</v>
      </c>
    </row>
    <row r="281" spans="1:2" x14ac:dyDescent="0.25">
      <c r="A281" s="2" t="s">
        <v>28</v>
      </c>
      <c r="B281" s="3">
        <v>200</v>
      </c>
    </row>
    <row r="282" spans="1:2" x14ac:dyDescent="0.25">
      <c r="A282" s="2" t="s">
        <v>50</v>
      </c>
      <c r="B282" s="3">
        <v>6600</v>
      </c>
    </row>
    <row r="283" spans="1:2" x14ac:dyDescent="0.25">
      <c r="A283" s="2" t="s">
        <v>20</v>
      </c>
      <c r="B283" s="3">
        <v>40290</v>
      </c>
    </row>
    <row r="284" spans="1:2" x14ac:dyDescent="0.25">
      <c r="A284" s="2" t="s">
        <v>0</v>
      </c>
      <c r="B284" s="3">
        <f>100+200+2100</f>
        <v>2400</v>
      </c>
    </row>
    <row r="285" spans="1:2" x14ac:dyDescent="0.25">
      <c r="A285" s="2" t="s">
        <v>1</v>
      </c>
      <c r="B285" s="3">
        <f>1000+170</f>
        <v>1170</v>
      </c>
    </row>
    <row r="286" spans="1:2" x14ac:dyDescent="0.25">
      <c r="A286" s="2" t="s">
        <v>7</v>
      </c>
      <c r="B286" s="3">
        <v>75</v>
      </c>
    </row>
    <row r="287" spans="1:2" x14ac:dyDescent="0.25">
      <c r="A287" s="2" t="s">
        <v>21</v>
      </c>
      <c r="B287" s="3">
        <v>300</v>
      </c>
    </row>
    <row r="288" spans="1:2" x14ac:dyDescent="0.25">
      <c r="A288" s="2" t="s">
        <v>29</v>
      </c>
      <c r="B288" s="3">
        <f>600+50000</f>
        <v>50600</v>
      </c>
    </row>
    <row r="289" spans="1:2" x14ac:dyDescent="0.25">
      <c r="A289" s="2" t="s">
        <v>19</v>
      </c>
      <c r="B289" s="3">
        <v>5000</v>
      </c>
    </row>
    <row r="290" spans="1:2" x14ac:dyDescent="0.25">
      <c r="A290" s="2" t="s">
        <v>28</v>
      </c>
      <c r="B290" s="3">
        <v>50</v>
      </c>
    </row>
    <row r="291" spans="1:2" x14ac:dyDescent="0.25">
      <c r="A291" s="2" t="s">
        <v>20</v>
      </c>
      <c r="B291" s="3">
        <v>16495</v>
      </c>
    </row>
    <row r="292" spans="1:2" x14ac:dyDescent="0.25">
      <c r="A292" s="2" t="s">
        <v>50</v>
      </c>
      <c r="B292" s="3">
        <v>4715</v>
      </c>
    </row>
    <row r="293" spans="1:2" x14ac:dyDescent="0.25">
      <c r="A293" s="2" t="s">
        <v>10</v>
      </c>
      <c r="B293" s="3">
        <f>1300</f>
        <v>1300</v>
      </c>
    </row>
    <row r="294" spans="1:2" x14ac:dyDescent="0.25">
      <c r="A294" s="2" t="s">
        <v>11</v>
      </c>
      <c r="B294" s="3">
        <f>1000</f>
        <v>1000</v>
      </c>
    </row>
    <row r="295" spans="1:2" x14ac:dyDescent="0.25">
      <c r="A295" s="2" t="s">
        <v>54</v>
      </c>
      <c r="B295" s="3">
        <v>67800</v>
      </c>
    </row>
    <row r="296" spans="1:2" x14ac:dyDescent="0.25">
      <c r="A296" s="2" t="s">
        <v>9</v>
      </c>
      <c r="B296" s="3">
        <v>5000</v>
      </c>
    </row>
    <row r="297" spans="1:2" x14ac:dyDescent="0.25">
      <c r="A297" s="2" t="s">
        <v>30</v>
      </c>
      <c r="B297" s="3">
        <v>10000</v>
      </c>
    </row>
    <row r="298" spans="1:2" x14ac:dyDescent="0.25">
      <c r="A298" s="2" t="s">
        <v>19</v>
      </c>
      <c r="B298" s="3">
        <f>8000+325000</f>
        <v>333000</v>
      </c>
    </row>
    <row r="299" spans="1:2" x14ac:dyDescent="0.25">
      <c r="A299" s="2" t="s">
        <v>20</v>
      </c>
      <c r="B299" s="3">
        <v>40958</v>
      </c>
    </row>
    <row r="300" spans="1:2" x14ac:dyDescent="0.25">
      <c r="A300" s="2" t="s">
        <v>0</v>
      </c>
      <c r="B300" s="3">
        <v>250</v>
      </c>
    </row>
    <row r="301" spans="1:2" x14ac:dyDescent="0.25">
      <c r="A301" s="2" t="s">
        <v>1</v>
      </c>
      <c r="B301" s="3">
        <f>250+3850</f>
        <v>4100</v>
      </c>
    </row>
    <row r="302" spans="1:2" x14ac:dyDescent="0.25">
      <c r="A302" s="2" t="s">
        <v>5</v>
      </c>
      <c r="B302" s="3">
        <v>5600</v>
      </c>
    </row>
    <row r="303" spans="1:2" x14ac:dyDescent="0.25">
      <c r="A303" s="2" t="s">
        <v>22</v>
      </c>
      <c r="B303" s="3">
        <v>1500</v>
      </c>
    </row>
    <row r="304" spans="1:2" x14ac:dyDescent="0.25">
      <c r="A304" s="2" t="s">
        <v>21</v>
      </c>
      <c r="B304" s="3">
        <v>500</v>
      </c>
    </row>
    <row r="305" spans="1:2" x14ac:dyDescent="0.25">
      <c r="A305" s="2" t="s">
        <v>9</v>
      </c>
      <c r="B305" s="3">
        <v>40000</v>
      </c>
    </row>
    <row r="306" spans="1:2" x14ac:dyDescent="0.25">
      <c r="A306" s="2" t="s">
        <v>19</v>
      </c>
      <c r="B306" s="3">
        <v>5000</v>
      </c>
    </row>
    <row r="307" spans="1:2" x14ac:dyDescent="0.25">
      <c r="A307" s="2" t="s">
        <v>28</v>
      </c>
      <c r="B307" s="3">
        <v>100</v>
      </c>
    </row>
    <row r="308" spans="1:2" x14ac:dyDescent="0.25">
      <c r="A308" s="2" t="s">
        <v>10</v>
      </c>
      <c r="B308" s="3">
        <v>5100</v>
      </c>
    </row>
    <row r="309" spans="1:2" x14ac:dyDescent="0.25">
      <c r="A309" s="2" t="s">
        <v>6</v>
      </c>
      <c r="B309" s="3">
        <v>1400</v>
      </c>
    </row>
    <row r="310" spans="1:2" x14ac:dyDescent="0.25">
      <c r="A310" s="2" t="s">
        <v>5</v>
      </c>
      <c r="B310" s="3">
        <v>200</v>
      </c>
    </row>
    <row r="311" spans="1:2" x14ac:dyDescent="0.25">
      <c r="A311" s="2" t="s">
        <v>22</v>
      </c>
      <c r="B311" s="3">
        <v>400</v>
      </c>
    </row>
    <row r="312" spans="1:2" x14ac:dyDescent="0.25">
      <c r="A312" s="2" t="s">
        <v>19</v>
      </c>
      <c r="B312" s="3">
        <v>5000</v>
      </c>
    </row>
    <row r="313" spans="1:2" x14ac:dyDescent="0.25">
      <c r="A313" s="2" t="s">
        <v>9</v>
      </c>
      <c r="B313" s="3">
        <v>10000</v>
      </c>
    </row>
    <row r="314" spans="1:2" x14ac:dyDescent="0.25">
      <c r="A314" s="2" t="s">
        <v>6</v>
      </c>
      <c r="B314" s="3">
        <f>110000+5000</f>
        <v>115000</v>
      </c>
    </row>
    <row r="315" spans="1:2" x14ac:dyDescent="0.25">
      <c r="A315" s="2" t="s">
        <v>50</v>
      </c>
      <c r="B315" s="3">
        <v>128562</v>
      </c>
    </row>
    <row r="316" spans="1:2" x14ac:dyDescent="0.25">
      <c r="A316" s="2" t="s">
        <v>62</v>
      </c>
      <c r="B316" s="3">
        <v>3000</v>
      </c>
    </row>
    <row r="317" spans="1:2" x14ac:dyDescent="0.25">
      <c r="A317" s="2" t="s">
        <v>21</v>
      </c>
      <c r="B317" s="3">
        <v>300</v>
      </c>
    </row>
    <row r="318" spans="1:2" x14ac:dyDescent="0.25">
      <c r="A318" s="2" t="s">
        <v>45</v>
      </c>
      <c r="B318" s="3">
        <f>50000+1600</f>
        <v>51600</v>
      </c>
    </row>
    <row r="319" spans="1:2" x14ac:dyDescent="0.25">
      <c r="A319" s="2" t="s">
        <v>20</v>
      </c>
      <c r="B319" s="3">
        <v>39180</v>
      </c>
    </row>
    <row r="320" spans="1:2" x14ac:dyDescent="0.25">
      <c r="A320" s="2" t="s">
        <v>0</v>
      </c>
      <c r="B320" s="3">
        <v>150</v>
      </c>
    </row>
    <row r="321" spans="1:2" x14ac:dyDescent="0.25">
      <c r="A321" s="2" t="s">
        <v>1</v>
      </c>
      <c r="B321" s="3">
        <v>350</v>
      </c>
    </row>
    <row r="322" spans="1:2" x14ac:dyDescent="0.25">
      <c r="A322" s="4" t="s">
        <v>12</v>
      </c>
      <c r="B322" s="3">
        <v>9500</v>
      </c>
    </row>
    <row r="323" spans="1:2" x14ac:dyDescent="0.25">
      <c r="A323" s="2" t="s">
        <v>5</v>
      </c>
      <c r="B323" s="3">
        <v>5000</v>
      </c>
    </row>
    <row r="324" spans="1:2" x14ac:dyDescent="0.25">
      <c r="A324" s="2" t="s">
        <v>20</v>
      </c>
      <c r="B324" s="3">
        <v>20000</v>
      </c>
    </row>
    <row r="325" spans="1:2" x14ac:dyDescent="0.25">
      <c r="A325" s="2" t="s">
        <v>6</v>
      </c>
      <c r="B325" s="3">
        <v>2500</v>
      </c>
    </row>
    <row r="326" spans="1:2" x14ac:dyDescent="0.25">
      <c r="A326" s="2" t="s">
        <v>19</v>
      </c>
      <c r="B326" s="3">
        <v>5000</v>
      </c>
    </row>
    <row r="327" spans="1:2" x14ac:dyDescent="0.25">
      <c r="A327" s="2" t="s">
        <v>28</v>
      </c>
      <c r="B327" s="3">
        <v>100</v>
      </c>
    </row>
    <row r="328" spans="1:2" x14ac:dyDescent="0.25">
      <c r="A328" s="2" t="s">
        <v>4</v>
      </c>
      <c r="B328" s="3">
        <v>150</v>
      </c>
    </row>
    <row r="329" spans="1:2" x14ac:dyDescent="0.25">
      <c r="A329" s="2" t="s">
        <v>55</v>
      </c>
      <c r="B329" s="3">
        <v>500000</v>
      </c>
    </row>
    <row r="330" spans="1:2" x14ac:dyDescent="0.25">
      <c r="A330" s="2" t="s">
        <v>0</v>
      </c>
      <c r="B330" s="3">
        <f>100+150+33+250</f>
        <v>533</v>
      </c>
    </row>
    <row r="331" spans="1:2" x14ac:dyDescent="0.25">
      <c r="A331" s="2" t="s">
        <v>1</v>
      </c>
      <c r="B331" s="3">
        <f>160+100</f>
        <v>260</v>
      </c>
    </row>
    <row r="332" spans="1:2" x14ac:dyDescent="0.25">
      <c r="A332" s="4" t="s">
        <v>3</v>
      </c>
      <c r="B332" s="3">
        <v>2000</v>
      </c>
    </row>
    <row r="333" spans="1:2" x14ac:dyDescent="0.25">
      <c r="A333" s="2" t="s">
        <v>6</v>
      </c>
      <c r="B333" s="3">
        <v>1000</v>
      </c>
    </row>
    <row r="334" spans="1:2" x14ac:dyDescent="0.25">
      <c r="A334" s="2" t="s">
        <v>20</v>
      </c>
      <c r="B334" s="3">
        <v>8600</v>
      </c>
    </row>
    <row r="335" spans="1:2" x14ac:dyDescent="0.25">
      <c r="A335" s="2" t="s">
        <v>22</v>
      </c>
      <c r="B335" s="3">
        <v>50</v>
      </c>
    </row>
    <row r="336" spans="1:2" x14ac:dyDescent="0.25">
      <c r="A336" s="2" t="s">
        <v>19</v>
      </c>
      <c r="B336" s="3">
        <v>5000</v>
      </c>
    </row>
    <row r="337" spans="1:2" x14ac:dyDescent="0.25">
      <c r="A337" s="2" t="s">
        <v>28</v>
      </c>
      <c r="B337" s="3">
        <v>50</v>
      </c>
    </row>
    <row r="338" spans="1:2" x14ac:dyDescent="0.25">
      <c r="A338" s="2" t="s">
        <v>50</v>
      </c>
      <c r="B338" s="3">
        <v>32400</v>
      </c>
    </row>
    <row r="339" spans="1:2" x14ac:dyDescent="0.25">
      <c r="A339" s="2" t="s">
        <v>3</v>
      </c>
      <c r="B339" s="3">
        <v>1500</v>
      </c>
    </row>
    <row r="340" spans="1:2" x14ac:dyDescent="0.25">
      <c r="A340" s="2" t="s">
        <v>57</v>
      </c>
      <c r="B340" s="3">
        <v>20000</v>
      </c>
    </row>
    <row r="341" spans="1:2" x14ac:dyDescent="0.25">
      <c r="A341" s="2" t="s">
        <v>0</v>
      </c>
      <c r="B341" s="3">
        <f>100+100+50</f>
        <v>250</v>
      </c>
    </row>
    <row r="342" spans="1:2" x14ac:dyDescent="0.25">
      <c r="A342" s="2" t="s">
        <v>2</v>
      </c>
      <c r="B342" s="3">
        <v>2000</v>
      </c>
    </row>
    <row r="343" spans="1:2" x14ac:dyDescent="0.25">
      <c r="A343" s="4" t="s">
        <v>3</v>
      </c>
      <c r="B343" s="3">
        <v>500</v>
      </c>
    </row>
    <row r="344" spans="1:2" x14ac:dyDescent="0.25">
      <c r="A344" s="2" t="s">
        <v>6</v>
      </c>
      <c r="B344" s="3">
        <v>9500</v>
      </c>
    </row>
    <row r="345" spans="1:2" x14ac:dyDescent="0.25">
      <c r="A345" s="2" t="s">
        <v>19</v>
      </c>
      <c r="B345" s="3">
        <v>5000</v>
      </c>
    </row>
    <row r="346" spans="1:2" x14ac:dyDescent="0.25">
      <c r="A346" s="2" t="s">
        <v>28</v>
      </c>
      <c r="B346" s="3">
        <v>50</v>
      </c>
    </row>
    <row r="347" spans="1:2" x14ac:dyDescent="0.25">
      <c r="A347" s="2" t="s">
        <v>8</v>
      </c>
      <c r="B347" s="3">
        <v>3750</v>
      </c>
    </row>
    <row r="348" spans="1:2" x14ac:dyDescent="0.25">
      <c r="A348" s="2" t="s">
        <v>12</v>
      </c>
      <c r="B348" s="3">
        <v>15000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Company>genius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2016-12-22T02:41:48Z</dcterms:created>
  <dcterms:modified xsi:type="dcterms:W3CDTF">2016-12-22T03:56:44Z</dcterms:modified>
</cp:coreProperties>
</file>