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1600" windowHeight="9345"/>
  </bookViews>
  <sheets>
    <sheet name="transanction" sheetId="4" r:id="rId1"/>
    <sheet name="petty cash sheet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4" l="1"/>
  <c r="E7" i="4"/>
  <c r="H12" i="4"/>
  <c r="K2" i="4"/>
  <c r="H9" i="4" l="1"/>
  <c r="H2" i="4"/>
  <c r="E5" i="4" l="1"/>
  <c r="E3" i="4"/>
  <c r="E2" i="4"/>
  <c r="E4" i="5" l="1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X4" i="5"/>
  <c r="Y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13" i="4"/>
  <c r="W4" i="5" s="1"/>
  <c r="B8" i="4"/>
  <c r="Z4" i="5" s="1"/>
  <c r="B3" i="4"/>
  <c r="D4" i="5" s="1"/>
  <c r="B2" i="4"/>
  <c r="C4" i="5" s="1"/>
  <c r="A35" i="5" l="1"/>
  <c r="BE3" i="5"/>
  <c r="J66" i="5" l="1"/>
  <c r="J65" i="5"/>
  <c r="J64" i="5"/>
  <c r="J63" i="5"/>
  <c r="J62" i="5"/>
  <c r="J61" i="5"/>
  <c r="J60" i="5"/>
  <c r="C60" i="5"/>
  <c r="J59" i="5"/>
  <c r="J58" i="5"/>
  <c r="C58" i="5"/>
  <c r="J57" i="5"/>
  <c r="C57" i="5"/>
  <c r="J56" i="5"/>
  <c r="C56" i="5"/>
  <c r="J55" i="5"/>
  <c r="C55" i="5"/>
  <c r="J54" i="5"/>
  <c r="C54" i="5"/>
  <c r="J53" i="5"/>
  <c r="C53" i="5"/>
  <c r="J52" i="5"/>
  <c r="C52" i="5"/>
  <c r="J51" i="5"/>
  <c r="C51" i="5"/>
  <c r="J50" i="5"/>
  <c r="C50" i="5"/>
  <c r="J49" i="5"/>
  <c r="C49" i="5"/>
  <c r="J48" i="5"/>
  <c r="C48" i="5"/>
  <c r="J47" i="5"/>
  <c r="C47" i="5"/>
  <c r="J46" i="5"/>
  <c r="C46" i="5"/>
  <c r="J45" i="5"/>
  <c r="G45" i="5"/>
  <c r="G56" i="5" s="1"/>
  <c r="C45" i="5"/>
  <c r="J44" i="5"/>
  <c r="G44" i="5"/>
  <c r="G54" i="5" s="1"/>
  <c r="C44" i="5"/>
  <c r="J43" i="5"/>
  <c r="G43" i="5"/>
  <c r="G53" i="5" s="1"/>
  <c r="C43" i="5"/>
  <c r="J42" i="5"/>
  <c r="G42" i="5"/>
  <c r="C42" i="5"/>
  <c r="J41" i="5"/>
  <c r="G41" i="5"/>
  <c r="G55" i="5" s="1"/>
  <c r="C41" i="5"/>
  <c r="BA35" i="5"/>
  <c r="K64" i="5" s="1"/>
  <c r="AZ35" i="5"/>
  <c r="K63" i="5" s="1"/>
  <c r="AY35" i="5"/>
  <c r="K66" i="5" s="1"/>
  <c r="AX35" i="5"/>
  <c r="K62" i="5" s="1"/>
  <c r="AW35" i="5"/>
  <c r="K61" i="5" s="1"/>
  <c r="AV35" i="5"/>
  <c r="K60" i="5" s="1"/>
  <c r="AU35" i="5"/>
  <c r="K59" i="5" s="1"/>
  <c r="AT35" i="5"/>
  <c r="K58" i="5" s="1"/>
  <c r="AS35" i="5"/>
  <c r="K57" i="5" s="1"/>
  <c r="AR35" i="5"/>
  <c r="K56" i="5" s="1"/>
  <c r="AQ35" i="5"/>
  <c r="K55" i="5" s="1"/>
  <c r="AP35" i="5"/>
  <c r="K54" i="5" s="1"/>
  <c r="AO35" i="5"/>
  <c r="K53" i="5" s="1"/>
  <c r="AN35" i="5"/>
  <c r="K52" i="5" s="1"/>
  <c r="AM35" i="5"/>
  <c r="K51" i="5" s="1"/>
  <c r="AL35" i="5"/>
  <c r="K50" i="5" s="1"/>
  <c r="AK35" i="5"/>
  <c r="K49" i="5" s="1"/>
  <c r="AJ35" i="5"/>
  <c r="K48" i="5" s="1"/>
  <c r="AI35" i="5"/>
  <c r="K47" i="5" s="1"/>
  <c r="AH35" i="5"/>
  <c r="K46" i="5" s="1"/>
  <c r="AG35" i="5"/>
  <c r="K45" i="5" s="1"/>
  <c r="AF35" i="5"/>
  <c r="K44" i="5" s="1"/>
  <c r="AE35" i="5"/>
  <c r="K43" i="5" s="1"/>
  <c r="AD35" i="5"/>
  <c r="K42" i="5" s="1"/>
  <c r="AC35" i="5"/>
  <c r="K41" i="5" s="1"/>
  <c r="AB35" i="5"/>
  <c r="H44" i="5" s="1"/>
  <c r="H54" i="5" s="1"/>
  <c r="AA35" i="5"/>
  <c r="E60" i="5" s="1"/>
  <c r="Z35" i="5"/>
  <c r="H43" i="5" s="1"/>
  <c r="H53" i="5" s="1"/>
  <c r="Y35" i="5"/>
  <c r="K65" i="5" s="1"/>
  <c r="X35" i="5"/>
  <c r="H42" i="5" s="1"/>
  <c r="H52" i="5" s="1"/>
  <c r="W35" i="5"/>
  <c r="H41" i="5" s="1"/>
  <c r="H55" i="5" s="1"/>
  <c r="V35" i="5"/>
  <c r="E59" i="5" s="1"/>
  <c r="U35" i="5"/>
  <c r="E58" i="5" s="1"/>
  <c r="T35" i="5"/>
  <c r="H45" i="5" s="1"/>
  <c r="H56" i="5" s="1"/>
  <c r="S35" i="5"/>
  <c r="E56" i="5" s="1"/>
  <c r="R35" i="5"/>
  <c r="E57" i="5" s="1"/>
  <c r="Q35" i="5"/>
  <c r="E55" i="5" s="1"/>
  <c r="P35" i="5"/>
  <c r="E54" i="5" s="1"/>
  <c r="O35" i="5"/>
  <c r="E53" i="5" s="1"/>
  <c r="N35" i="5"/>
  <c r="E52" i="5" s="1"/>
  <c r="M35" i="5"/>
  <c r="E51" i="5" s="1"/>
  <c r="L35" i="5"/>
  <c r="E50" i="5" s="1"/>
  <c r="K35" i="5"/>
  <c r="E49" i="5" s="1"/>
  <c r="J35" i="5"/>
  <c r="E48" i="5" s="1"/>
  <c r="I35" i="5"/>
  <c r="E47" i="5" s="1"/>
  <c r="H35" i="5"/>
  <c r="E46" i="5" s="1"/>
  <c r="G35" i="5"/>
  <c r="E45" i="5" s="1"/>
  <c r="F35" i="5"/>
  <c r="E44" i="5" s="1"/>
  <c r="E35" i="5"/>
  <c r="E43" i="5" s="1"/>
  <c r="D35" i="5"/>
  <c r="E42" i="5" s="1"/>
  <c r="C35" i="5"/>
  <c r="E41" i="5" s="1"/>
  <c r="BC33" i="5"/>
  <c r="BF33" i="5" s="1"/>
  <c r="BC32" i="5"/>
  <c r="BF32" i="5" s="1"/>
  <c r="BC31" i="5"/>
  <c r="BF31" i="5" s="1"/>
  <c r="BC30" i="5"/>
  <c r="BF30" i="5" s="1"/>
  <c r="BC29" i="5"/>
  <c r="BF29" i="5" s="1"/>
  <c r="BC28" i="5"/>
  <c r="BF28" i="5" s="1"/>
  <c r="BC27" i="5"/>
  <c r="BF27" i="5" s="1"/>
  <c r="BC26" i="5"/>
  <c r="BF26" i="5" s="1"/>
  <c r="BC25" i="5"/>
  <c r="BF25" i="5" s="1"/>
  <c r="BC24" i="5"/>
  <c r="BF24" i="5" s="1"/>
  <c r="BC23" i="5"/>
  <c r="BF23" i="5" s="1"/>
  <c r="BC22" i="5"/>
  <c r="BF22" i="5" s="1"/>
  <c r="BC21" i="5"/>
  <c r="BF21" i="5" s="1"/>
  <c r="BC20" i="5"/>
  <c r="BF20" i="5" s="1"/>
  <c r="BC19" i="5"/>
  <c r="BF19" i="5" s="1"/>
  <c r="BC18" i="5"/>
  <c r="BF18" i="5" s="1"/>
  <c r="BC17" i="5"/>
  <c r="BF17" i="5" s="1"/>
  <c r="BC16" i="5"/>
  <c r="BF16" i="5" s="1"/>
  <c r="BC15" i="5"/>
  <c r="BF15" i="5" s="1"/>
  <c r="BC14" i="5"/>
  <c r="BF14" i="5" s="1"/>
  <c r="BC13" i="5"/>
  <c r="BF13" i="5" s="1"/>
  <c r="BC12" i="5"/>
  <c r="BF12" i="5" s="1"/>
  <c r="BC11" i="5"/>
  <c r="BF11" i="5" s="1"/>
  <c r="BC10" i="5"/>
  <c r="BF10" i="5" s="1"/>
  <c r="BC9" i="5"/>
  <c r="BF9" i="5" s="1"/>
  <c r="BC8" i="5"/>
  <c r="BF8" i="5" s="1"/>
  <c r="BC7" i="5"/>
  <c r="BF7" i="5" s="1"/>
  <c r="BC6" i="5"/>
  <c r="BF6" i="5" s="1"/>
  <c r="BC5" i="5"/>
  <c r="BF5" i="5" s="1"/>
  <c r="B5" i="5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E4" i="5"/>
  <c r="BC4" i="5"/>
  <c r="E62" i="5" l="1"/>
  <c r="H50" i="5" s="1"/>
  <c r="K68" i="5"/>
  <c r="H51" i="5" s="1"/>
  <c r="BC35" i="5"/>
  <c r="BF4" i="5"/>
  <c r="BG4" i="5" s="1"/>
  <c r="BE5" i="5" s="1"/>
  <c r="BG5" i="5" s="1"/>
  <c r="BE6" i="5" s="1"/>
  <c r="BG6" i="5" s="1"/>
  <c r="BE7" i="5" s="1"/>
  <c r="BG7" i="5" s="1"/>
  <c r="BE8" i="5" s="1"/>
  <c r="BG8" i="5" s="1"/>
  <c r="BE9" i="5" s="1"/>
  <c r="BG9" i="5" s="1"/>
  <c r="BE10" i="5" s="1"/>
  <c r="BG10" i="5" s="1"/>
  <c r="BE11" i="5" s="1"/>
  <c r="BG11" i="5" s="1"/>
  <c r="BE12" i="5" s="1"/>
  <c r="BG12" i="5" s="1"/>
  <c r="BE13" i="5" s="1"/>
  <c r="BG13" i="5" s="1"/>
  <c r="BE14" i="5" s="1"/>
  <c r="BG14" i="5" s="1"/>
  <c r="BE15" i="5" s="1"/>
  <c r="BG15" i="5" s="1"/>
  <c r="BE16" i="5" s="1"/>
  <c r="BG16" i="5" s="1"/>
  <c r="BE17" i="5" s="1"/>
  <c r="BG17" i="5" s="1"/>
  <c r="BE18" i="5" s="1"/>
  <c r="BG18" i="5" s="1"/>
  <c r="BE19" i="5" s="1"/>
  <c r="BG19" i="5" s="1"/>
  <c r="BE20" i="5" s="1"/>
  <c r="BG20" i="5" s="1"/>
  <c r="BE21" i="5" s="1"/>
  <c r="BG21" i="5" s="1"/>
  <c r="BE22" i="5" s="1"/>
  <c r="BG22" i="5" s="1"/>
  <c r="BE23" i="5" s="1"/>
  <c r="BG23" i="5" s="1"/>
  <c r="BE24" i="5" s="1"/>
  <c r="BG24" i="5" s="1"/>
  <c r="BE25" i="5" s="1"/>
  <c r="BG25" i="5" s="1"/>
  <c r="BE26" i="5" s="1"/>
  <c r="BG26" i="5" s="1"/>
  <c r="BE27" i="5" s="1"/>
  <c r="BG27" i="5" s="1"/>
  <c r="BE28" i="5" s="1"/>
  <c r="BG28" i="5" s="1"/>
  <c r="BE29" i="5" s="1"/>
  <c r="BG29" i="5" s="1"/>
  <c r="BE30" i="5" s="1"/>
  <c r="BG30" i="5" s="1"/>
  <c r="BE31" i="5" s="1"/>
  <c r="BG31" i="5" s="1"/>
  <c r="BE32" i="5" s="1"/>
  <c r="BG32" i="5" s="1"/>
  <c r="BE33" i="5" s="1"/>
  <c r="BG33" i="5" s="1"/>
  <c r="H47" i="5"/>
  <c r="H58" i="5" l="1"/>
</calcChain>
</file>

<file path=xl/sharedStrings.xml><?xml version="1.0" encoding="utf-8"?>
<sst xmlns="http://schemas.openxmlformats.org/spreadsheetml/2006/main" count="111" uniqueCount="80">
  <si>
    <t>MISC</t>
  </si>
  <si>
    <t>ENTERTAINMENT</t>
  </si>
  <si>
    <t>VEHICLE RUNNING</t>
  </si>
  <si>
    <t>CARTAGE</t>
  </si>
  <si>
    <t>DONATION</t>
  </si>
  <si>
    <t>RENT</t>
  </si>
  <si>
    <t>MOHAMMED ALI</t>
  </si>
  <si>
    <t>REPAIR &amp; MAINT</t>
  </si>
  <si>
    <t>HOME</t>
  </si>
  <si>
    <t>BANK</t>
  </si>
  <si>
    <t>CONVEYANCE</t>
  </si>
  <si>
    <t>Bank</t>
  </si>
  <si>
    <t>AMOUNT RECEIVED</t>
  </si>
  <si>
    <t>Month</t>
  </si>
  <si>
    <t>Misc</t>
  </si>
  <si>
    <t>Entertainment</t>
  </si>
  <si>
    <t>Salary</t>
  </si>
  <si>
    <t>Staff Adv</t>
  </si>
  <si>
    <t>Conveyance</t>
  </si>
  <si>
    <t>Repair &amp; Maint</t>
  </si>
  <si>
    <t>Office Eqp</t>
  </si>
  <si>
    <t>Donation</t>
  </si>
  <si>
    <t>Electricity</t>
  </si>
  <si>
    <t>Water</t>
  </si>
  <si>
    <t xml:space="preserve">Feroz </t>
  </si>
  <si>
    <t>rent</t>
  </si>
  <si>
    <t>Vehicle Running</t>
  </si>
  <si>
    <t>Stationery</t>
  </si>
  <si>
    <t>Cartage</t>
  </si>
  <si>
    <t>Commission</t>
  </si>
  <si>
    <t>Adv-Show Time Cable</t>
  </si>
  <si>
    <t>Bike Instalment</t>
  </si>
  <si>
    <t>Mobile card</t>
  </si>
  <si>
    <t>Telephone</t>
  </si>
  <si>
    <t>Home</t>
  </si>
  <si>
    <t>Hanif Shoes</t>
  </si>
  <si>
    <t>Saad comupter</t>
  </si>
  <si>
    <t>Kashaf Babar Lhr</t>
  </si>
  <si>
    <t>Real Choice</t>
  </si>
  <si>
    <t>Mohammed Ali</t>
  </si>
  <si>
    <t>Winner Shoes</t>
  </si>
  <si>
    <t>Hafeez Shoes</t>
  </si>
  <si>
    <t>Shan Gibbs</t>
  </si>
  <si>
    <t>Waseem Riaz (Waqas)</t>
  </si>
  <si>
    <t>Ismail Shoes</t>
  </si>
  <si>
    <t>Saeed Shoes</t>
  </si>
  <si>
    <t>Ashraf Lahore</t>
  </si>
  <si>
    <t>Mairaj socks</t>
  </si>
  <si>
    <t>Amin Shoes</t>
  </si>
  <si>
    <t>Royal Club</t>
  </si>
  <si>
    <t>Shahbeer Shoes</t>
  </si>
  <si>
    <t>Gibbs Shoes</t>
  </si>
  <si>
    <t>Golden Traders</t>
  </si>
  <si>
    <t>Pure Selection</t>
  </si>
  <si>
    <t>Abdus Salam</t>
  </si>
  <si>
    <t>Anwar Slippers</t>
  </si>
  <si>
    <t>King Footwear</t>
  </si>
  <si>
    <t>Waqar Shoes</t>
  </si>
  <si>
    <t>Ghufran</t>
  </si>
  <si>
    <t>Bright Walk</t>
  </si>
  <si>
    <t>TOTAL</t>
  </si>
  <si>
    <t>OB</t>
  </si>
  <si>
    <t>EXPENSES</t>
  </si>
  <si>
    <t>CREDITORS</t>
  </si>
  <si>
    <t>OTHERS</t>
  </si>
  <si>
    <t>COMPLETE DETAILS</t>
  </si>
  <si>
    <t>Expenses</t>
  </si>
  <si>
    <t>Creditors</t>
  </si>
  <si>
    <t>Telephone Exp</t>
  </si>
  <si>
    <t>MUZAMMIL</t>
  </si>
  <si>
    <t>MS SHOES</t>
  </si>
  <si>
    <t>Mubasshir</t>
  </si>
  <si>
    <t>Muzammil</t>
  </si>
  <si>
    <t>MOBILE CARD</t>
  </si>
  <si>
    <t>MUBASSHIR</t>
  </si>
  <si>
    <t>WATER</t>
  </si>
  <si>
    <t>BOBY SHOES</t>
  </si>
  <si>
    <t>SALARY</t>
  </si>
  <si>
    <t>MS Shoes</t>
  </si>
  <si>
    <t>Boby Shoes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</si>
</sst>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/>
    <xf numFmtId="14" fontId="3" fillId="0" borderId="2" xfId="1" applyNumberFormat="1" applyFont="1" applyBorder="1"/>
    <xf numFmtId="164" fontId="3" fillId="0" borderId="2" xfId="2" applyNumberFormat="1" applyFont="1" applyBorder="1"/>
    <xf numFmtId="164" fontId="3" fillId="0" borderId="0" xfId="2" applyNumberFormat="1" applyFont="1"/>
    <xf numFmtId="164" fontId="3" fillId="0" borderId="0" xfId="1" applyNumberFormat="1" applyFont="1"/>
    <xf numFmtId="0" fontId="3" fillId="0" borderId="4" xfId="1" applyFont="1" applyBorder="1" applyAlignment="1">
      <alignment horizontal="center" vertical="center" wrapText="1"/>
    </xf>
    <xf numFmtId="14" fontId="3" fillId="0" borderId="4" xfId="1" applyNumberFormat="1" applyFont="1" applyBorder="1" applyAlignment="1">
      <alignment horizontal="center" vertical="center" wrapText="1"/>
    </xf>
    <xf numFmtId="14" fontId="3" fillId="0" borderId="4" xfId="1" applyNumberFormat="1" applyFont="1" applyFill="1" applyBorder="1" applyAlignment="1">
      <alignment horizontal="center" vertical="center" wrapText="1"/>
    </xf>
    <xf numFmtId="14" fontId="3" fillId="0" borderId="5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3" fillId="0" borderId="6" xfId="2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14" fontId="3" fillId="0" borderId="6" xfId="1" applyNumberFormat="1" applyFont="1" applyBorder="1" applyAlignment="1">
      <alignment horizontal="center" vertical="center" wrapText="1"/>
    </xf>
    <xf numFmtId="14" fontId="3" fillId="0" borderId="6" xfId="1" applyNumberFormat="1" applyFont="1" applyFill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5" xfId="2" applyNumberFormat="1" applyFont="1" applyBorder="1"/>
    <xf numFmtId="164" fontId="3" fillId="0" borderId="2" xfId="2" applyNumberFormat="1" applyFont="1" applyFill="1" applyBorder="1"/>
    <xf numFmtId="14" fontId="3" fillId="0" borderId="2" xfId="1" applyNumberFormat="1" applyFont="1" applyFill="1" applyBorder="1"/>
    <xf numFmtId="164" fontId="3" fillId="0" borderId="5" xfId="2" applyNumberFormat="1" applyFont="1" applyFill="1" applyBorder="1"/>
    <xf numFmtId="0" fontId="3" fillId="0" borderId="0" xfId="1" applyFont="1" applyFill="1"/>
    <xf numFmtId="164" fontId="3" fillId="0" borderId="0" xfId="1" applyNumberFormat="1" applyFont="1" applyFill="1"/>
    <xf numFmtId="0" fontId="3" fillId="0" borderId="2" xfId="1" applyFont="1" applyBorder="1"/>
    <xf numFmtId="164" fontId="3" fillId="0" borderId="0" xfId="2" applyNumberFormat="1" applyFont="1" applyBorder="1"/>
    <xf numFmtId="14" fontId="3" fillId="0" borderId="0" xfId="1" applyNumberFormat="1" applyFont="1" applyBorder="1"/>
    <xf numFmtId="164" fontId="3" fillId="0" borderId="6" xfId="2" applyNumberFormat="1" applyFont="1" applyBorder="1"/>
    <xf numFmtId="0" fontId="3" fillId="0" borderId="0" xfId="1" applyFont="1" applyAlignment="1">
      <alignment horizontal="center" vertical="center"/>
    </xf>
    <xf numFmtId="0" fontId="5" fillId="0" borderId="0" xfId="1" applyFont="1" applyFill="1" applyAlignment="1">
      <alignment horizontal="center"/>
    </xf>
    <xf numFmtId="164" fontId="3" fillId="0" borderId="2" xfId="1" applyNumberFormat="1" applyFont="1" applyBorder="1"/>
    <xf numFmtId="14" fontId="3" fillId="0" borderId="2" xfId="1" applyNumberFormat="1" applyFont="1" applyBorder="1" applyAlignment="1">
      <alignment shrinkToFit="1"/>
    </xf>
    <xf numFmtId="164" fontId="3" fillId="0" borderId="3" xfId="1" applyNumberFormat="1" applyFont="1" applyBorder="1"/>
    <xf numFmtId="164" fontId="3" fillId="3" borderId="7" xfId="2" applyNumberFormat="1" applyFont="1" applyFill="1" applyBorder="1"/>
    <xf numFmtId="14" fontId="3" fillId="3" borderId="7" xfId="1" applyNumberFormat="1" applyFont="1" applyFill="1" applyBorder="1"/>
    <xf numFmtId="164" fontId="3" fillId="3" borderId="5" xfId="2" applyNumberFormat="1" applyFont="1" applyFill="1" applyBorder="1"/>
    <xf numFmtId="0" fontId="3" fillId="3" borderId="0" xfId="1" applyFont="1" applyFill="1"/>
    <xf numFmtId="164" fontId="3" fillId="3" borderId="0" xfId="1" applyNumberFormat="1" applyFont="1" applyFill="1"/>
    <xf numFmtId="14" fontId="2" fillId="0" borderId="1" xfId="1" applyNumberFormat="1" applyFont="1" applyBorder="1" applyAlignment="1">
      <alignment horizontal="center" vertical="center"/>
    </xf>
    <xf numFmtId="14" fontId="3" fillId="0" borderId="2" xfId="1" applyNumberFormat="1" applyFont="1" applyBorder="1" applyAlignment="1">
      <alignment horizontal="left"/>
    </xf>
    <xf numFmtId="14" fontId="3" fillId="0" borderId="2" xfId="1" applyNumberFormat="1" applyFont="1" applyBorder="1" applyAlignment="1">
      <alignment horizontal="left" shrinkToFit="1"/>
    </xf>
    <xf numFmtId="0" fontId="4" fillId="2" borderId="1" xfId="1" applyFont="1" applyFill="1" applyBorder="1" applyAlignment="1">
      <alignment horizontal="center" shrinkToFit="1"/>
    </xf>
    <xf numFmtId="17" fontId="4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1" xfId="1" applyFont="1" applyFill="1" applyBorder="1" applyAlignment="1">
      <alignment horizontal="center"/>
    </xf>
    <xf numFmtId="14" fontId="3" fillId="0" borderId="2" xfId="0" applyNumberFormat="1" applyFont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Normal="100" workbookViewId="0">
      <selection activeCell="K3" sqref="K3"/>
    </sheetView>
  </sheetViews>
  <sheetFormatPr defaultRowHeight="15" x14ac:dyDescent="0.25"/>
  <cols>
    <col min="1" max="1" width="20.85546875" style="1" bestFit="1" customWidth="1"/>
    <col min="2" max="2" width="10.42578125" style="1" bestFit="1" customWidth="1"/>
    <col min="3" max="3" width="3" style="1" customWidth="1"/>
    <col min="4" max="4" width="20.85546875" style="1" bestFit="1" customWidth="1"/>
    <col min="5" max="5" width="27.140625" style="1" customWidth="1"/>
    <col min="6" max="6" width="2.7109375" style="1" customWidth="1"/>
    <col min="7" max="7" width="38.85546875" style="1" bestFit="1" customWidth="1"/>
    <col min="8" max="8" width="7.85546875" style="1" customWidth="1"/>
    <col min="9" max="9" width="2.28515625" style="1" customWidth="1"/>
    <col min="10" max="10" width="38.85546875" style="1" bestFit="1" customWidth="1"/>
    <col min="11" max="16384" width="9.140625" style="1"/>
  </cols>
  <sheetData>
    <row r="1" spans="1:11" ht="33.75" customHeight="1" x14ac:dyDescent="0.25">
      <c r="A1" s="36">
        <v>42156</v>
      </c>
      <c r="B1" s="36"/>
      <c r="D1" s="45">
        <v>42157</v>
      </c>
      <c r="E1" s="44"/>
      <c r="G1" s="45">
        <v>42158</v>
      </c>
      <c r="H1" s="44"/>
      <c r="J1" s="45">
        <v>42159</v>
      </c>
      <c r="K1" s="44"/>
    </row>
    <row r="2" spans="1:11" x14ac:dyDescent="0.25">
      <c r="A2" s="43" t="s">
        <v>0</v>
      </c>
      <c r="B2" s="3">
        <f>100+300+90</f>
        <v>490</v>
      </c>
      <c r="C2" s="4"/>
      <c r="D2" s="43" t="s">
        <v>0</v>
      </c>
      <c r="E2" s="3">
        <f>100+300+350</f>
        <v>750</v>
      </c>
      <c r="G2" s="43" t="s">
        <v>0</v>
      </c>
      <c r="H2" s="3">
        <f>100+300+100</f>
        <v>500</v>
      </c>
      <c r="J2" s="43" t="s">
        <v>0</v>
      </c>
      <c r="K2" s="3">
        <f>100+300+200</f>
        <v>600</v>
      </c>
    </row>
    <row r="3" spans="1:11" x14ac:dyDescent="0.25">
      <c r="A3" s="43" t="s">
        <v>1</v>
      </c>
      <c r="B3" s="3">
        <f>920+200+300+80</f>
        <v>1500</v>
      </c>
      <c r="C3" s="4"/>
      <c r="D3" s="43" t="s">
        <v>1</v>
      </c>
      <c r="E3" s="3">
        <f>500+250</f>
        <v>750</v>
      </c>
      <c r="G3" s="43" t="s">
        <v>1</v>
      </c>
      <c r="H3" s="3">
        <v>250</v>
      </c>
      <c r="J3" s="43" t="s">
        <v>1</v>
      </c>
      <c r="K3" s="3">
        <v>200</v>
      </c>
    </row>
    <row r="4" spans="1:11" x14ac:dyDescent="0.25">
      <c r="A4" s="43" t="s">
        <v>2</v>
      </c>
      <c r="B4" s="3">
        <v>1000</v>
      </c>
      <c r="C4" s="4"/>
      <c r="D4" s="43" t="s">
        <v>2</v>
      </c>
      <c r="E4" s="3">
        <v>2000</v>
      </c>
      <c r="G4" s="43" t="s">
        <v>73</v>
      </c>
      <c r="H4" s="3">
        <v>130</v>
      </c>
      <c r="J4" s="43" t="s">
        <v>69</v>
      </c>
      <c r="K4" s="3">
        <v>255</v>
      </c>
    </row>
    <row r="5" spans="1:11" x14ac:dyDescent="0.25">
      <c r="A5" s="43" t="s">
        <v>3</v>
      </c>
      <c r="B5" s="3">
        <v>2100</v>
      </c>
      <c r="C5" s="4"/>
      <c r="D5" s="43" t="s">
        <v>4</v>
      </c>
      <c r="E5" s="3">
        <f>250+2500</f>
        <v>2750</v>
      </c>
      <c r="G5" s="43" t="s">
        <v>5</v>
      </c>
      <c r="H5" s="3">
        <v>3000</v>
      </c>
      <c r="J5" s="43" t="s">
        <v>75</v>
      </c>
      <c r="K5" s="3">
        <v>70</v>
      </c>
    </row>
    <row r="6" spans="1:11" x14ac:dyDescent="0.25">
      <c r="A6" s="43" t="s">
        <v>4</v>
      </c>
      <c r="B6" s="3">
        <v>300</v>
      </c>
      <c r="C6" s="4"/>
      <c r="D6" s="43" t="s">
        <v>74</v>
      </c>
      <c r="E6" s="3">
        <v>600</v>
      </c>
      <c r="G6" s="43" t="s">
        <v>7</v>
      </c>
      <c r="H6" s="3">
        <v>2295</v>
      </c>
      <c r="J6" s="43" t="s">
        <v>5</v>
      </c>
      <c r="K6" s="3">
        <v>3000</v>
      </c>
    </row>
    <row r="7" spans="1:11" x14ac:dyDescent="0.25">
      <c r="A7" s="43" t="s">
        <v>5</v>
      </c>
      <c r="B7" s="3">
        <v>3000</v>
      </c>
      <c r="C7" s="4"/>
      <c r="D7" s="43" t="s">
        <v>9</v>
      </c>
      <c r="E7" s="3">
        <f>15000+7095</f>
        <v>22095</v>
      </c>
      <c r="G7" s="43" t="s">
        <v>69</v>
      </c>
      <c r="H7" s="3">
        <v>2000</v>
      </c>
      <c r="J7" s="43" t="s">
        <v>9</v>
      </c>
      <c r="K7" s="3">
        <f>15000+3800</f>
        <v>18800</v>
      </c>
    </row>
    <row r="8" spans="1:11" x14ac:dyDescent="0.25">
      <c r="A8" s="43" t="s">
        <v>69</v>
      </c>
      <c r="B8" s="3">
        <f>100+290</f>
        <v>390</v>
      </c>
      <c r="C8" s="4"/>
      <c r="D8" s="43" t="s">
        <v>7</v>
      </c>
      <c r="E8" s="3">
        <v>500</v>
      </c>
      <c r="G8" s="43" t="s">
        <v>74</v>
      </c>
      <c r="H8" s="3">
        <v>200</v>
      </c>
      <c r="J8" s="43" t="s">
        <v>70</v>
      </c>
      <c r="K8" s="3">
        <v>5000</v>
      </c>
    </row>
    <row r="9" spans="1:11" x14ac:dyDescent="0.25">
      <c r="A9" s="43" t="s">
        <v>6</v>
      </c>
      <c r="B9" s="3">
        <v>4100</v>
      </c>
      <c r="C9" s="4"/>
      <c r="D9" s="43" t="s">
        <v>8</v>
      </c>
      <c r="E9" s="3">
        <v>5000</v>
      </c>
      <c r="G9" s="43" t="s">
        <v>75</v>
      </c>
      <c r="H9" s="3">
        <f>65+50</f>
        <v>115</v>
      </c>
      <c r="J9" s="43" t="s">
        <v>8</v>
      </c>
      <c r="K9" s="3">
        <v>5000</v>
      </c>
    </row>
    <row r="10" spans="1:11" x14ac:dyDescent="0.25">
      <c r="A10" s="43" t="s">
        <v>74</v>
      </c>
      <c r="B10" s="3">
        <v>2925</v>
      </c>
      <c r="C10" s="4"/>
      <c r="D10" s="43" t="s">
        <v>10</v>
      </c>
      <c r="E10" s="3">
        <v>300</v>
      </c>
      <c r="G10" s="43" t="s">
        <v>77</v>
      </c>
      <c r="H10" s="3">
        <v>1000</v>
      </c>
      <c r="J10" s="43" t="s">
        <v>10</v>
      </c>
      <c r="K10" s="3">
        <v>300</v>
      </c>
    </row>
    <row r="11" spans="1:11" x14ac:dyDescent="0.25">
      <c r="A11" s="43" t="s">
        <v>7</v>
      </c>
      <c r="B11" s="3">
        <v>10000</v>
      </c>
      <c r="C11" s="4"/>
      <c r="G11" s="43" t="s">
        <v>4</v>
      </c>
      <c r="H11" s="3">
        <v>250</v>
      </c>
    </row>
    <row r="12" spans="1:11" x14ac:dyDescent="0.25">
      <c r="A12" s="43" t="s">
        <v>8</v>
      </c>
      <c r="B12" s="3">
        <v>5000</v>
      </c>
      <c r="C12" s="4"/>
      <c r="G12" s="43" t="s">
        <v>9</v>
      </c>
      <c r="H12" s="3">
        <f>15000+10285</f>
        <v>25285</v>
      </c>
    </row>
    <row r="13" spans="1:11" x14ac:dyDescent="0.25">
      <c r="A13" s="43" t="s">
        <v>9</v>
      </c>
      <c r="B13" s="3">
        <f>10000+2500</f>
        <v>12500</v>
      </c>
      <c r="C13" s="4"/>
      <c r="E13" s="5"/>
      <c r="G13" s="43" t="s">
        <v>76</v>
      </c>
      <c r="H13" s="3">
        <v>25000</v>
      </c>
    </row>
    <row r="14" spans="1:11" x14ac:dyDescent="0.25">
      <c r="A14" s="43" t="s">
        <v>10</v>
      </c>
      <c r="B14" s="3">
        <v>300</v>
      </c>
      <c r="G14" s="43" t="s">
        <v>70</v>
      </c>
      <c r="H14" s="3">
        <v>5000</v>
      </c>
    </row>
    <row r="15" spans="1:11" x14ac:dyDescent="0.25">
      <c r="A15" s="43" t="s">
        <v>70</v>
      </c>
      <c r="B15" s="3">
        <v>5000</v>
      </c>
      <c r="C15" s="4"/>
      <c r="G15" s="43" t="s">
        <v>8</v>
      </c>
      <c r="H15" s="3">
        <v>5000</v>
      </c>
    </row>
    <row r="16" spans="1:11" x14ac:dyDescent="0.25">
      <c r="G16" s="43" t="s">
        <v>10</v>
      </c>
      <c r="H16" s="3">
        <v>300</v>
      </c>
    </row>
  </sheetData>
  <mergeCells count="4">
    <mergeCell ref="A1:B1"/>
    <mergeCell ref="D1:E1"/>
    <mergeCell ref="G1:H1"/>
    <mergeCell ref="J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2:BG68"/>
  <sheetViews>
    <sheetView showGridLines="0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defaultRowHeight="15" x14ac:dyDescent="0.25"/>
  <cols>
    <col min="1" max="1" width="13" style="1" customWidth="1"/>
    <col min="2" max="2" width="10.7109375" style="1" bestFit="1" customWidth="1"/>
    <col min="3" max="3" width="7.85546875" style="1" bestFit="1" customWidth="1"/>
    <col min="4" max="4" width="13.140625" style="1" bestFit="1" customWidth="1"/>
    <col min="5" max="5" width="11.7109375" style="1" customWidth="1"/>
    <col min="6" max="6" width="13" style="1" customWidth="1"/>
    <col min="7" max="7" width="13.7109375" style="1" customWidth="1"/>
    <col min="8" max="8" width="11.5703125" style="1" customWidth="1"/>
    <col min="9" max="9" width="8.7109375" style="1" customWidth="1"/>
    <col min="10" max="10" width="12" style="1" customWidth="1"/>
    <col min="11" max="11" width="9.42578125" style="1" bestFit="1" customWidth="1"/>
    <col min="12" max="12" width="9.85546875" style="1" bestFit="1" customWidth="1"/>
    <col min="13" max="13" width="9.28515625" style="1" bestFit="1" customWidth="1"/>
    <col min="14" max="14" width="11.42578125" style="1" bestFit="1" customWidth="1"/>
    <col min="15" max="15" width="7.85546875" style="1" bestFit="1" customWidth="1"/>
    <col min="16" max="16" width="9.42578125" style="1" bestFit="1" customWidth="1"/>
    <col min="17" max="17" width="7.85546875" style="1" bestFit="1" customWidth="1"/>
    <col min="18" max="20" width="13" style="1" customWidth="1"/>
    <col min="21" max="21" width="9.28515625" style="1" bestFit="1" customWidth="1"/>
    <col min="22" max="22" width="9.28515625" style="1" customWidth="1"/>
    <col min="23" max="23" width="8.85546875" style="1" bestFit="1" customWidth="1"/>
    <col min="24" max="25" width="9.28515625" style="1" customWidth="1"/>
    <col min="26" max="28" width="13" style="1" customWidth="1"/>
    <col min="29" max="29" width="12.140625" style="1" customWidth="1"/>
    <col min="30" max="30" width="9.7109375" style="1" customWidth="1"/>
    <col min="31" max="31" width="11" style="1" customWidth="1"/>
    <col min="32" max="32" width="11.28515625" style="1" customWidth="1"/>
    <col min="33" max="33" width="10.42578125" style="1" bestFit="1" customWidth="1"/>
    <col min="34" max="34" width="9.85546875" style="1" customWidth="1"/>
    <col min="35" max="35" width="7.85546875" style="1" customWidth="1"/>
    <col min="36" max="36" width="9" style="1" customWidth="1"/>
    <col min="37" max="37" width="8.42578125" style="1" customWidth="1"/>
    <col min="38" max="38" width="10.85546875" style="1" customWidth="1"/>
    <col min="39" max="39" width="9.42578125" style="1" customWidth="1"/>
    <col min="40" max="40" width="8" style="1" customWidth="1"/>
    <col min="41" max="41" width="8.140625" style="1" customWidth="1"/>
    <col min="42" max="42" width="10.140625" style="1" customWidth="1"/>
    <col min="43" max="43" width="10.28515625" style="1" customWidth="1"/>
    <col min="44" max="44" width="10.140625" style="1" customWidth="1"/>
    <col min="45" max="45" width="8.85546875" style="1" customWidth="1"/>
    <col min="46" max="46" width="11.85546875" style="1" customWidth="1"/>
    <col min="47" max="48" width="10.85546875" style="1" customWidth="1"/>
    <col min="49" max="49" width="9.140625" style="1" customWidth="1"/>
    <col min="50" max="52" width="10.28515625" style="1" customWidth="1"/>
    <col min="53" max="53" width="12" style="1" customWidth="1"/>
    <col min="54" max="54" width="6" style="1" customWidth="1"/>
    <col min="55" max="55" width="10.28515625" style="1" bestFit="1" customWidth="1"/>
    <col min="56" max="56" width="9.140625" style="1"/>
    <col min="57" max="57" width="14.85546875" style="1" bestFit="1" customWidth="1"/>
    <col min="58" max="58" width="11.7109375" style="1" customWidth="1"/>
    <col min="59" max="59" width="14.85546875" style="1" bestFit="1" customWidth="1"/>
    <col min="60" max="16384" width="9.140625" style="1"/>
  </cols>
  <sheetData>
    <row r="2" spans="1:59" s="10" customFormat="1" ht="44.25" customHeight="1" x14ac:dyDescent="0.25">
      <c r="A2" s="6" t="s">
        <v>12</v>
      </c>
      <c r="B2" s="6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8" t="s">
        <v>19</v>
      </c>
      <c r="I2" s="8" t="s">
        <v>20</v>
      </c>
      <c r="J2" s="8" t="s">
        <v>21</v>
      </c>
      <c r="K2" s="7" t="s">
        <v>22</v>
      </c>
      <c r="L2" s="7" t="s">
        <v>23</v>
      </c>
      <c r="M2" s="7" t="s">
        <v>24</v>
      </c>
      <c r="N2" s="8" t="s">
        <v>25</v>
      </c>
      <c r="O2" s="8" t="s">
        <v>26</v>
      </c>
      <c r="P2" s="8" t="s">
        <v>27</v>
      </c>
      <c r="Q2" s="8" t="s">
        <v>28</v>
      </c>
      <c r="R2" s="7" t="s">
        <v>29</v>
      </c>
      <c r="S2" s="8" t="s">
        <v>30</v>
      </c>
      <c r="T2" s="8" t="s">
        <v>31</v>
      </c>
      <c r="U2" s="7" t="s">
        <v>32</v>
      </c>
      <c r="V2" s="7" t="s">
        <v>33</v>
      </c>
      <c r="W2" s="7" t="s">
        <v>11</v>
      </c>
      <c r="X2" s="7" t="s">
        <v>34</v>
      </c>
      <c r="Y2" s="7" t="s">
        <v>35</v>
      </c>
      <c r="Z2" s="7" t="s">
        <v>72</v>
      </c>
      <c r="AA2" s="7" t="s">
        <v>36</v>
      </c>
      <c r="AB2" s="8" t="s">
        <v>71</v>
      </c>
      <c r="AC2" s="7" t="s">
        <v>37</v>
      </c>
      <c r="AD2" s="7" t="s">
        <v>38</v>
      </c>
      <c r="AE2" s="7" t="s">
        <v>39</v>
      </c>
      <c r="AF2" s="7" t="s">
        <v>40</v>
      </c>
      <c r="AG2" s="7" t="s">
        <v>41</v>
      </c>
      <c r="AH2" s="7" t="s">
        <v>42</v>
      </c>
      <c r="AI2" s="7" t="s">
        <v>43</v>
      </c>
      <c r="AJ2" s="7" t="s">
        <v>44</v>
      </c>
      <c r="AK2" s="7" t="s">
        <v>45</v>
      </c>
      <c r="AL2" s="7" t="s">
        <v>46</v>
      </c>
      <c r="AM2" s="7" t="s">
        <v>47</v>
      </c>
      <c r="AN2" s="8" t="s">
        <v>48</v>
      </c>
      <c r="AO2" s="8" t="s">
        <v>49</v>
      </c>
      <c r="AP2" s="8" t="s">
        <v>78</v>
      </c>
      <c r="AQ2" s="8" t="s">
        <v>50</v>
      </c>
      <c r="AR2" s="8" t="s">
        <v>51</v>
      </c>
      <c r="AS2" s="8" t="s">
        <v>52</v>
      </c>
      <c r="AT2" s="8" t="s">
        <v>53</v>
      </c>
      <c r="AU2" s="8" t="s">
        <v>54</v>
      </c>
      <c r="AV2" s="8" t="s">
        <v>55</v>
      </c>
      <c r="AW2" s="8" t="s">
        <v>56</v>
      </c>
      <c r="AX2" s="8" t="s">
        <v>57</v>
      </c>
      <c r="AY2" s="8" t="s">
        <v>58</v>
      </c>
      <c r="AZ2" s="8" t="s">
        <v>59</v>
      </c>
      <c r="BA2" s="8" t="s">
        <v>79</v>
      </c>
      <c r="BB2" s="9"/>
      <c r="BC2" s="8" t="s">
        <v>60</v>
      </c>
    </row>
    <row r="3" spans="1:59" s="12" customFormat="1" ht="23.25" customHeight="1" x14ac:dyDescent="0.25">
      <c r="A3" s="11"/>
      <c r="C3" s="13"/>
      <c r="D3" s="13"/>
      <c r="E3" s="13"/>
      <c r="F3" s="13"/>
      <c r="G3" s="13"/>
      <c r="H3" s="14"/>
      <c r="I3" s="14"/>
      <c r="J3" s="14"/>
      <c r="K3" s="13"/>
      <c r="L3" s="13"/>
      <c r="M3" s="13"/>
      <c r="N3" s="14"/>
      <c r="O3" s="14"/>
      <c r="P3" s="14"/>
      <c r="Q3" s="14"/>
      <c r="R3" s="13"/>
      <c r="S3" s="14"/>
      <c r="T3" s="14"/>
      <c r="U3" s="13"/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2" t="s">
        <v>61</v>
      </c>
      <c r="BE3" s="15">
        <f>A3</f>
        <v>0</v>
      </c>
    </row>
    <row r="4" spans="1:59" s="34" customFormat="1" x14ac:dyDescent="0.25">
      <c r="A4" s="31"/>
      <c r="B4" s="32">
        <v>42156</v>
      </c>
      <c r="C4" s="31">
        <f>IFERROR(VLOOKUP(C$2,transanction!$A$2:$B$55,2,FALSE),"-")</f>
        <v>490</v>
      </c>
      <c r="D4" s="31">
        <f>IFERROR(VLOOKUP(D$2,transanction!$A$2:$B$55,2,FALSE),"-")</f>
        <v>1500</v>
      </c>
      <c r="E4" s="31" t="str">
        <f>IFERROR(VLOOKUP(E$2,transanction!$A$2:$B$55,2,FALSE),"-")</f>
        <v>-</v>
      </c>
      <c r="F4" s="31" t="str">
        <f>IFERROR(VLOOKUP(F$2,transanction!$A$2:$B$55,2,FALSE),"-")</f>
        <v>-</v>
      </c>
      <c r="G4" s="31">
        <f>IFERROR(VLOOKUP(G$2,transanction!$A$2:$B$55,2,FALSE),"-")</f>
        <v>300</v>
      </c>
      <c r="H4" s="31">
        <f>IFERROR(VLOOKUP(H$2,transanction!$A$2:$B$55,2,FALSE),"-")</f>
        <v>10000</v>
      </c>
      <c r="I4" s="31" t="str">
        <f>IFERROR(VLOOKUP(I$2,transanction!$A$2:$B$55,2,FALSE),"-")</f>
        <v>-</v>
      </c>
      <c r="J4" s="31">
        <f>IFERROR(VLOOKUP(J$2,transanction!$A$2:$B$55,2,FALSE),"-")</f>
        <v>300</v>
      </c>
      <c r="K4" s="31" t="str">
        <f>IFERROR(VLOOKUP(K$2,transanction!$A$2:$B$55,2,FALSE),"-")</f>
        <v>-</v>
      </c>
      <c r="L4" s="31" t="str">
        <f>IFERROR(VLOOKUP(L$2,transanction!$A$2:$B$55,2,FALSE),"-")</f>
        <v>-</v>
      </c>
      <c r="M4" s="31" t="str">
        <f>IFERROR(VLOOKUP(M$2,transanction!$A$2:$B$55,2,FALSE),"-")</f>
        <v>-</v>
      </c>
      <c r="N4" s="31">
        <f>IFERROR(VLOOKUP(N$2,transanction!$A$2:$B$55,2,FALSE),"-")</f>
        <v>3000</v>
      </c>
      <c r="O4" s="31">
        <f>IFERROR(VLOOKUP(O$2,transanction!$A$2:$B$55,2,FALSE),"-")</f>
        <v>1000</v>
      </c>
      <c r="P4" s="31" t="str">
        <f>IFERROR(VLOOKUP(P$2,transanction!$A$2:$B$55,2,FALSE),"-")</f>
        <v>-</v>
      </c>
      <c r="Q4" s="31">
        <f>IFERROR(VLOOKUP(Q$2,transanction!$A$2:$B$55,2,FALSE),"-")</f>
        <v>2100</v>
      </c>
      <c r="R4" s="31" t="str">
        <f>IFERROR(VLOOKUP(R$2,transanction!$A$2:$B$55,2,FALSE),"-")</f>
        <v>-</v>
      </c>
      <c r="S4" s="31" t="str">
        <f>IFERROR(VLOOKUP(S$2,transanction!$A$2:$B$55,2,FALSE),"-")</f>
        <v>-</v>
      </c>
      <c r="T4" s="31" t="str">
        <f>IFERROR(VLOOKUP(T$2,transanction!$A$2:$B$55,2,FALSE),"-")</f>
        <v>-</v>
      </c>
      <c r="U4" s="31" t="str">
        <f>IFERROR(VLOOKUP(U$2,transanction!$A$2:$B$55,2,FALSE),"-")</f>
        <v>-</v>
      </c>
      <c r="V4" s="31" t="str">
        <f>IFERROR(VLOOKUP(V$2,transanction!$A$2:$B$55,2,FALSE),"-")</f>
        <v>-</v>
      </c>
      <c r="W4" s="31">
        <f>IFERROR(VLOOKUP(W$2,transanction!$A$2:$B$55,2,FALSE),"-")</f>
        <v>12500</v>
      </c>
      <c r="X4" s="31">
        <f>IFERROR(VLOOKUP(X$2,transanction!$A$2:$B$55,2,FALSE),"-")</f>
        <v>5000</v>
      </c>
      <c r="Y4" s="31" t="str">
        <f>IFERROR(VLOOKUP(Y$2,transanction!$A$2:$B$55,2,FALSE),"-")</f>
        <v>-</v>
      </c>
      <c r="Z4" s="31">
        <f>IFERROR(VLOOKUP(Z$2,transanction!$A$2:$B$55,2,FALSE),"-")</f>
        <v>390</v>
      </c>
      <c r="AA4" s="31" t="str">
        <f>IFERROR(VLOOKUP(AA$2,transanction!$A$2:$B$55,2,FALSE),"-")</f>
        <v>-</v>
      </c>
      <c r="AB4" s="31">
        <f>IFERROR(VLOOKUP(AB$2,transanction!$A$2:$B$55,2,FALSE),"-")</f>
        <v>2925</v>
      </c>
      <c r="AC4" s="31" t="str">
        <f>IFERROR(VLOOKUP(AC$2,transanction!$A$2:$B$55,2,FALSE),"-")</f>
        <v>-</v>
      </c>
      <c r="AD4" s="31" t="str">
        <f>IFERROR(VLOOKUP(AD$2,transanction!$A$2:$B$55,2,FALSE),"-")</f>
        <v>-</v>
      </c>
      <c r="AE4" s="31">
        <f>IFERROR(VLOOKUP(AE$2,transanction!$A$2:$B$55,2,FALSE),"-")</f>
        <v>4100</v>
      </c>
      <c r="AF4" s="31" t="str">
        <f>IFERROR(VLOOKUP(AF$2,transanction!$A$2:$B$55,2,FALSE),"-")</f>
        <v>-</v>
      </c>
      <c r="AG4" s="31" t="str">
        <f>IFERROR(VLOOKUP(AG$2,transanction!$A$2:$B$55,2,FALSE),"-")</f>
        <v>-</v>
      </c>
      <c r="AH4" s="31" t="str">
        <f>IFERROR(VLOOKUP(AH$2,transanction!$A$2:$B$55,2,FALSE),"-")</f>
        <v>-</v>
      </c>
      <c r="AI4" s="31" t="str">
        <f>IFERROR(VLOOKUP(AI$2,transanction!$A$2:$B$55,2,FALSE),"-")</f>
        <v>-</v>
      </c>
      <c r="AJ4" s="31" t="str">
        <f>IFERROR(VLOOKUP(AJ$2,transanction!$A$2:$B$55,2,FALSE),"-")</f>
        <v>-</v>
      </c>
      <c r="AK4" s="31" t="str">
        <f>IFERROR(VLOOKUP(AK$2,transanction!$A$2:$B$55,2,FALSE),"-")</f>
        <v>-</v>
      </c>
      <c r="AL4" s="31" t="str">
        <f>IFERROR(VLOOKUP(AL$2,transanction!$A$2:$B$55,2,FALSE),"-")</f>
        <v>-</v>
      </c>
      <c r="AM4" s="31" t="str">
        <f>IFERROR(VLOOKUP(AM$2,transanction!$A$2:$B$55,2,FALSE),"-")</f>
        <v>-</v>
      </c>
      <c r="AN4" s="31" t="str">
        <f>IFERROR(VLOOKUP(AN$2,transanction!$A$2:$B$55,2,FALSE),"-")</f>
        <v>-</v>
      </c>
      <c r="AO4" s="31" t="str">
        <f>IFERROR(VLOOKUP(AO$2,transanction!$A$2:$B$55,2,FALSE),"-")</f>
        <v>-</v>
      </c>
      <c r="AP4" s="31">
        <f>IFERROR(VLOOKUP(AP$2,transanction!$A$2:$B$55,2,FALSE),"-")</f>
        <v>5000</v>
      </c>
      <c r="AQ4" s="31" t="str">
        <f>IFERROR(VLOOKUP(AQ$2,transanction!$A$2:$B$55,2,FALSE),"-")</f>
        <v>-</v>
      </c>
      <c r="AR4" s="31" t="str">
        <f>IFERROR(VLOOKUP(AR$2,transanction!$A$2:$B$55,2,FALSE),"-")</f>
        <v>-</v>
      </c>
      <c r="AS4" s="31" t="str">
        <f>IFERROR(VLOOKUP(AS$2,transanction!$A$2:$B$55,2,FALSE),"-")</f>
        <v>-</v>
      </c>
      <c r="AT4" s="31" t="str">
        <f>IFERROR(VLOOKUP(AT$2,transanction!$A$2:$B$55,2,FALSE),"-")</f>
        <v>-</v>
      </c>
      <c r="AU4" s="31" t="str">
        <f>IFERROR(VLOOKUP(AU$2,transanction!$A$2:$B$55,2,FALSE),"-")</f>
        <v>-</v>
      </c>
      <c r="AV4" s="31" t="str">
        <f>IFERROR(VLOOKUP(AV$2,transanction!$A$2:$B$55,2,FALSE),"-")</f>
        <v>-</v>
      </c>
      <c r="AW4" s="31" t="str">
        <f>IFERROR(VLOOKUP(AW$2,transanction!$A$2:$B$55,2,FALSE),"-")</f>
        <v>-</v>
      </c>
      <c r="AX4" s="31" t="str">
        <f>IFERROR(VLOOKUP(AX$2,transanction!$A$2:$B$55,2,FALSE),"-")</f>
        <v>-</v>
      </c>
      <c r="AY4" s="31" t="str">
        <f>IFERROR(VLOOKUP(AY$2,transanction!$A$2:$B$55,2,FALSE),"-")</f>
        <v>-</v>
      </c>
      <c r="AZ4" s="31" t="str">
        <f>IFERROR(VLOOKUP(AZ$2,transanction!$A$2:$B$55,2,FALSE),"-")</f>
        <v>-</v>
      </c>
      <c r="BA4" s="31" t="str">
        <f>IFERROR(VLOOKUP(BA$2,transanction!$A$2:$B$55,2,FALSE),"-")</f>
        <v>-</v>
      </c>
      <c r="BB4" s="33"/>
      <c r="BC4" s="31">
        <f t="shared" ref="BC4:BC33" si="0">SUM(C4:BA4)</f>
        <v>48605</v>
      </c>
      <c r="BE4" s="35">
        <f>A4</f>
        <v>0</v>
      </c>
      <c r="BF4" s="35">
        <f>-BC4</f>
        <v>-48605</v>
      </c>
      <c r="BG4" s="35">
        <f>SUM(BE4+BE3)+BF4</f>
        <v>-48605</v>
      </c>
    </row>
    <row r="5" spans="1:59" x14ac:dyDescent="0.25">
      <c r="A5" s="3"/>
      <c r="B5" s="2">
        <f>B4+1</f>
        <v>42157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6"/>
      <c r="BC5" s="3">
        <f t="shared" si="0"/>
        <v>0</v>
      </c>
      <c r="BE5" s="5">
        <f>A5+BG4</f>
        <v>-48605</v>
      </c>
      <c r="BF5" s="5">
        <f>-BC5</f>
        <v>0</v>
      </c>
      <c r="BG5" s="5">
        <f>BE5+BF5</f>
        <v>-48605</v>
      </c>
    </row>
    <row r="6" spans="1:59" x14ac:dyDescent="0.25">
      <c r="A6" s="3"/>
      <c r="B6" s="2">
        <f t="shared" ref="B6:B33" si="1">B5+1</f>
        <v>42158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6"/>
      <c r="BC6" s="3">
        <f t="shared" si="0"/>
        <v>0</v>
      </c>
      <c r="BE6" s="5">
        <f>A6+BG5</f>
        <v>-48605</v>
      </c>
      <c r="BF6" s="5">
        <f t="shared" ref="BF6:BF33" si="2">-BC6</f>
        <v>0</v>
      </c>
      <c r="BG6" s="5">
        <f t="shared" ref="BG6:BG33" si="3">BE6+BF6</f>
        <v>-48605</v>
      </c>
    </row>
    <row r="7" spans="1:59" x14ac:dyDescent="0.25">
      <c r="A7" s="3"/>
      <c r="B7" s="2">
        <f t="shared" si="1"/>
        <v>42159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6"/>
      <c r="BC7" s="3">
        <f t="shared" si="0"/>
        <v>0</v>
      </c>
      <c r="BE7" s="5">
        <f>A7+BG6</f>
        <v>-48605</v>
      </c>
      <c r="BF7" s="5">
        <f t="shared" si="2"/>
        <v>0</v>
      </c>
      <c r="BG7" s="5">
        <f t="shared" si="3"/>
        <v>-48605</v>
      </c>
    </row>
    <row r="8" spans="1:59" x14ac:dyDescent="0.25">
      <c r="A8" s="3"/>
      <c r="B8" s="2">
        <f t="shared" si="1"/>
        <v>42160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16"/>
      <c r="BC8" s="3">
        <f t="shared" si="0"/>
        <v>0</v>
      </c>
      <c r="BE8" s="5">
        <f>A8+BG7</f>
        <v>-48605</v>
      </c>
      <c r="BF8" s="5">
        <f t="shared" si="2"/>
        <v>0</v>
      </c>
      <c r="BG8" s="5">
        <f t="shared" si="3"/>
        <v>-48605</v>
      </c>
    </row>
    <row r="9" spans="1:59" x14ac:dyDescent="0.25">
      <c r="A9" s="3"/>
      <c r="B9" s="2">
        <f t="shared" si="1"/>
        <v>42161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6"/>
      <c r="BC9" s="3">
        <f t="shared" si="0"/>
        <v>0</v>
      </c>
      <c r="BE9" s="5">
        <f>A9+BG8</f>
        <v>-48605</v>
      </c>
      <c r="BF9" s="5">
        <f t="shared" si="2"/>
        <v>0</v>
      </c>
      <c r="BG9" s="5">
        <f t="shared" si="3"/>
        <v>-48605</v>
      </c>
    </row>
    <row r="10" spans="1:59" x14ac:dyDescent="0.25">
      <c r="A10" s="3"/>
      <c r="B10" s="2">
        <f t="shared" si="1"/>
        <v>42162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6"/>
      <c r="BC10" s="3">
        <f t="shared" si="0"/>
        <v>0</v>
      </c>
      <c r="BE10" s="5">
        <f>A10+BG9</f>
        <v>-48605</v>
      </c>
      <c r="BF10" s="5">
        <f t="shared" si="2"/>
        <v>0</v>
      </c>
      <c r="BG10" s="5">
        <f t="shared" si="3"/>
        <v>-48605</v>
      </c>
    </row>
    <row r="11" spans="1:59" x14ac:dyDescent="0.25">
      <c r="A11" s="3"/>
      <c r="B11" s="2">
        <f t="shared" si="1"/>
        <v>42163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16"/>
      <c r="BC11" s="3">
        <f t="shared" si="0"/>
        <v>0</v>
      </c>
      <c r="BE11" s="5">
        <f>A11+BG10</f>
        <v>-48605</v>
      </c>
      <c r="BF11" s="5">
        <f t="shared" si="2"/>
        <v>0</v>
      </c>
      <c r="BG11" s="5">
        <f t="shared" si="3"/>
        <v>-48605</v>
      </c>
    </row>
    <row r="12" spans="1:59" x14ac:dyDescent="0.25">
      <c r="A12" s="3"/>
      <c r="B12" s="2">
        <f t="shared" si="1"/>
        <v>42164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16"/>
      <c r="BC12" s="3">
        <f t="shared" si="0"/>
        <v>0</v>
      </c>
      <c r="BE12" s="5">
        <f>A12+BG11</f>
        <v>-48605</v>
      </c>
      <c r="BF12" s="5">
        <f t="shared" si="2"/>
        <v>0</v>
      </c>
      <c r="BG12" s="5">
        <f t="shared" si="3"/>
        <v>-48605</v>
      </c>
    </row>
    <row r="13" spans="1:59" x14ac:dyDescent="0.25">
      <c r="A13" s="3"/>
      <c r="B13" s="2">
        <f t="shared" si="1"/>
        <v>42165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6"/>
      <c r="BC13" s="3">
        <f t="shared" si="0"/>
        <v>0</v>
      </c>
      <c r="BE13" s="5">
        <f>A13+BG12</f>
        <v>-48605</v>
      </c>
      <c r="BF13" s="5">
        <f t="shared" si="2"/>
        <v>0</v>
      </c>
      <c r="BG13" s="5">
        <f t="shared" si="3"/>
        <v>-48605</v>
      </c>
    </row>
    <row r="14" spans="1:59" x14ac:dyDescent="0.25">
      <c r="A14" s="3"/>
      <c r="B14" s="2">
        <f t="shared" si="1"/>
        <v>42166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16"/>
      <c r="BC14" s="3">
        <f t="shared" si="0"/>
        <v>0</v>
      </c>
      <c r="BE14" s="5">
        <f>A14+BG13</f>
        <v>-48605</v>
      </c>
      <c r="BF14" s="5">
        <f t="shared" si="2"/>
        <v>0</v>
      </c>
      <c r="BG14" s="5">
        <f t="shared" si="3"/>
        <v>-48605</v>
      </c>
    </row>
    <row r="15" spans="1:59" x14ac:dyDescent="0.25">
      <c r="A15" s="3"/>
      <c r="B15" s="2">
        <f t="shared" si="1"/>
        <v>42167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16"/>
      <c r="BC15" s="3">
        <f t="shared" si="0"/>
        <v>0</v>
      </c>
      <c r="BE15" s="5">
        <f>A15+BG14</f>
        <v>-48605</v>
      </c>
      <c r="BF15" s="5">
        <f t="shared" si="2"/>
        <v>0</v>
      </c>
      <c r="BG15" s="5">
        <f t="shared" si="3"/>
        <v>-48605</v>
      </c>
    </row>
    <row r="16" spans="1:59" x14ac:dyDescent="0.25">
      <c r="A16" s="3"/>
      <c r="B16" s="2">
        <f t="shared" si="1"/>
        <v>42168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16"/>
      <c r="BC16" s="3">
        <f t="shared" si="0"/>
        <v>0</v>
      </c>
      <c r="BE16" s="5">
        <f>A16+BG15</f>
        <v>-48605</v>
      </c>
      <c r="BF16" s="5">
        <f t="shared" si="2"/>
        <v>0</v>
      </c>
      <c r="BG16" s="5">
        <f t="shared" si="3"/>
        <v>-48605</v>
      </c>
    </row>
    <row r="17" spans="1:59" x14ac:dyDescent="0.25">
      <c r="A17" s="3"/>
      <c r="B17" s="2">
        <f t="shared" si="1"/>
        <v>42169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16"/>
      <c r="BC17" s="3">
        <f t="shared" si="0"/>
        <v>0</v>
      </c>
      <c r="BE17" s="5">
        <f>A17+BG16</f>
        <v>-48605</v>
      </c>
      <c r="BF17" s="5">
        <f t="shared" si="2"/>
        <v>0</v>
      </c>
      <c r="BG17" s="5">
        <f t="shared" si="3"/>
        <v>-48605</v>
      </c>
    </row>
    <row r="18" spans="1:59" x14ac:dyDescent="0.25">
      <c r="A18" s="3"/>
      <c r="B18" s="2">
        <f t="shared" si="1"/>
        <v>42170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16"/>
      <c r="BC18" s="3">
        <f t="shared" si="0"/>
        <v>0</v>
      </c>
      <c r="BE18" s="5">
        <f>A18+BG17</f>
        <v>-48605</v>
      </c>
      <c r="BF18" s="5">
        <f t="shared" si="2"/>
        <v>0</v>
      </c>
      <c r="BG18" s="5">
        <f t="shared" si="3"/>
        <v>-48605</v>
      </c>
    </row>
    <row r="19" spans="1:59" x14ac:dyDescent="0.25">
      <c r="A19" s="3"/>
      <c r="B19" s="2">
        <f t="shared" si="1"/>
        <v>42171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16"/>
      <c r="BC19" s="3">
        <f t="shared" si="0"/>
        <v>0</v>
      </c>
      <c r="BE19" s="5">
        <f>A19+BG18</f>
        <v>-48605</v>
      </c>
      <c r="BF19" s="5">
        <f t="shared" si="2"/>
        <v>0</v>
      </c>
      <c r="BG19" s="5">
        <f t="shared" si="3"/>
        <v>-48605</v>
      </c>
    </row>
    <row r="20" spans="1:59" x14ac:dyDescent="0.25">
      <c r="A20" s="3"/>
      <c r="B20" s="2">
        <f t="shared" si="1"/>
        <v>42172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16"/>
      <c r="BC20" s="3">
        <f t="shared" si="0"/>
        <v>0</v>
      </c>
      <c r="BE20" s="5">
        <f>A20+BG19</f>
        <v>-48605</v>
      </c>
      <c r="BF20" s="5">
        <f t="shared" si="2"/>
        <v>0</v>
      </c>
      <c r="BG20" s="5">
        <f t="shared" si="3"/>
        <v>-48605</v>
      </c>
    </row>
    <row r="21" spans="1:59" x14ac:dyDescent="0.25">
      <c r="A21" s="3"/>
      <c r="B21" s="2">
        <f t="shared" si="1"/>
        <v>42173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16"/>
      <c r="BC21" s="3">
        <f t="shared" si="0"/>
        <v>0</v>
      </c>
      <c r="BE21" s="5">
        <f>A21+BG20</f>
        <v>-48605</v>
      </c>
      <c r="BF21" s="5">
        <f t="shared" si="2"/>
        <v>0</v>
      </c>
      <c r="BG21" s="5">
        <f t="shared" si="3"/>
        <v>-48605</v>
      </c>
    </row>
    <row r="22" spans="1:59" x14ac:dyDescent="0.25">
      <c r="A22" s="17"/>
      <c r="B22" s="2">
        <f t="shared" si="1"/>
        <v>42174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16"/>
      <c r="BC22" s="3">
        <f t="shared" si="0"/>
        <v>0</v>
      </c>
      <c r="BE22" s="5">
        <f>A22+BG21</f>
        <v>-48605</v>
      </c>
      <c r="BF22" s="5">
        <f t="shared" si="2"/>
        <v>0</v>
      </c>
      <c r="BG22" s="5">
        <f t="shared" si="3"/>
        <v>-48605</v>
      </c>
    </row>
    <row r="23" spans="1:59" x14ac:dyDescent="0.25">
      <c r="A23" s="3"/>
      <c r="B23" s="2">
        <f t="shared" si="1"/>
        <v>42175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16"/>
      <c r="BC23" s="3">
        <f t="shared" si="0"/>
        <v>0</v>
      </c>
      <c r="BE23" s="5">
        <f>A23+BG22</f>
        <v>-48605</v>
      </c>
      <c r="BF23" s="5">
        <f t="shared" si="2"/>
        <v>0</v>
      </c>
      <c r="BG23" s="5">
        <f t="shared" si="3"/>
        <v>-48605</v>
      </c>
    </row>
    <row r="24" spans="1:59" x14ac:dyDescent="0.25">
      <c r="A24" s="3"/>
      <c r="B24" s="2">
        <f t="shared" si="1"/>
        <v>42176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16"/>
      <c r="BC24" s="3">
        <f t="shared" si="0"/>
        <v>0</v>
      </c>
      <c r="BE24" s="5">
        <f>A24+BG23</f>
        <v>-48605</v>
      </c>
      <c r="BF24" s="5">
        <f t="shared" si="2"/>
        <v>0</v>
      </c>
      <c r="BG24" s="5">
        <f t="shared" si="3"/>
        <v>-48605</v>
      </c>
    </row>
    <row r="25" spans="1:59" x14ac:dyDescent="0.25">
      <c r="A25" s="3"/>
      <c r="B25" s="2">
        <f t="shared" si="1"/>
        <v>42177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16"/>
      <c r="BC25" s="3">
        <f t="shared" si="0"/>
        <v>0</v>
      </c>
      <c r="BE25" s="5">
        <f>A25+BG24</f>
        <v>-48605</v>
      </c>
      <c r="BF25" s="5">
        <f t="shared" si="2"/>
        <v>0</v>
      </c>
      <c r="BG25" s="5">
        <f t="shared" si="3"/>
        <v>-48605</v>
      </c>
    </row>
    <row r="26" spans="1:59" x14ac:dyDescent="0.25">
      <c r="A26" s="3"/>
      <c r="B26" s="2">
        <f t="shared" si="1"/>
        <v>42178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16"/>
      <c r="BC26" s="3">
        <f t="shared" si="0"/>
        <v>0</v>
      </c>
      <c r="BE26" s="5">
        <f>A26+BG25</f>
        <v>-48605</v>
      </c>
      <c r="BF26" s="5">
        <f t="shared" si="2"/>
        <v>0</v>
      </c>
      <c r="BG26" s="5">
        <f t="shared" si="3"/>
        <v>-48605</v>
      </c>
    </row>
    <row r="27" spans="1:59" x14ac:dyDescent="0.25">
      <c r="A27" s="3"/>
      <c r="B27" s="2">
        <f t="shared" si="1"/>
        <v>42179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16"/>
      <c r="BC27" s="3">
        <f t="shared" si="0"/>
        <v>0</v>
      </c>
      <c r="BE27" s="5">
        <f>A27+BG26</f>
        <v>-48605</v>
      </c>
      <c r="BF27" s="5">
        <f>-BC27</f>
        <v>0</v>
      </c>
      <c r="BG27" s="5">
        <f t="shared" si="3"/>
        <v>-48605</v>
      </c>
    </row>
    <row r="28" spans="1:59" x14ac:dyDescent="0.25">
      <c r="A28" s="3"/>
      <c r="B28" s="2">
        <f t="shared" si="1"/>
        <v>42180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16"/>
      <c r="BC28" s="3">
        <f t="shared" si="0"/>
        <v>0</v>
      </c>
      <c r="BE28" s="5">
        <f>A28+BG27</f>
        <v>-48605</v>
      </c>
      <c r="BF28" s="5">
        <f t="shared" si="2"/>
        <v>0</v>
      </c>
      <c r="BG28" s="5">
        <f t="shared" si="3"/>
        <v>-48605</v>
      </c>
    </row>
    <row r="29" spans="1:59" x14ac:dyDescent="0.25">
      <c r="A29" s="3"/>
      <c r="B29" s="2">
        <f t="shared" si="1"/>
        <v>42181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16"/>
      <c r="BC29" s="3">
        <f t="shared" si="0"/>
        <v>0</v>
      </c>
      <c r="BE29" s="5">
        <f>A29+BG28</f>
        <v>-48605</v>
      </c>
      <c r="BF29" s="5">
        <f t="shared" si="2"/>
        <v>0</v>
      </c>
      <c r="BG29" s="5">
        <f>BE29+BF29</f>
        <v>-48605</v>
      </c>
    </row>
    <row r="30" spans="1:59" s="20" customFormat="1" x14ac:dyDescent="0.25">
      <c r="A30" s="17"/>
      <c r="B30" s="18">
        <f t="shared" si="1"/>
        <v>42182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9"/>
      <c r="BC30" s="17">
        <f t="shared" si="0"/>
        <v>0</v>
      </c>
      <c r="BE30" s="21">
        <f>A30+BG29</f>
        <v>-48605</v>
      </c>
      <c r="BF30" s="21">
        <f t="shared" si="2"/>
        <v>0</v>
      </c>
      <c r="BG30" s="21">
        <f t="shared" si="3"/>
        <v>-48605</v>
      </c>
    </row>
    <row r="31" spans="1:59" x14ac:dyDescent="0.25">
      <c r="A31" s="22"/>
      <c r="B31" s="2">
        <f t="shared" si="1"/>
        <v>42183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23"/>
      <c r="BC31" s="3">
        <f t="shared" si="0"/>
        <v>0</v>
      </c>
      <c r="BE31" s="21">
        <f>A31+BG30</f>
        <v>-48605</v>
      </c>
      <c r="BF31" s="21">
        <f t="shared" si="2"/>
        <v>0</v>
      </c>
      <c r="BG31" s="21">
        <f t="shared" si="3"/>
        <v>-48605</v>
      </c>
    </row>
    <row r="32" spans="1:59" x14ac:dyDescent="0.25">
      <c r="A32" s="22"/>
      <c r="B32" s="2">
        <f t="shared" si="1"/>
        <v>42184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23"/>
      <c r="BC32" s="3">
        <f t="shared" si="0"/>
        <v>0</v>
      </c>
      <c r="BE32" s="21">
        <f>A32+BG31</f>
        <v>-48605</v>
      </c>
      <c r="BF32" s="21">
        <f t="shared" si="2"/>
        <v>0</v>
      </c>
      <c r="BG32" s="21">
        <f t="shared" si="3"/>
        <v>-48605</v>
      </c>
    </row>
    <row r="33" spans="1:59" x14ac:dyDescent="0.25">
      <c r="A33" s="22"/>
      <c r="B33" s="2">
        <f t="shared" si="1"/>
        <v>42185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23"/>
      <c r="BC33" s="3">
        <f t="shared" si="0"/>
        <v>0</v>
      </c>
      <c r="BE33" s="21">
        <f>A33+BG32</f>
        <v>-48605</v>
      </c>
      <c r="BF33" s="21">
        <f t="shared" si="2"/>
        <v>0</v>
      </c>
      <c r="BG33" s="21">
        <f t="shared" si="3"/>
        <v>-48605</v>
      </c>
    </row>
    <row r="34" spans="1:59" x14ac:dyDescent="0.2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3"/>
      <c r="BC34" s="25"/>
    </row>
    <row r="35" spans="1:59" x14ac:dyDescent="0.25">
      <c r="A35" s="5">
        <f>SUM(A3:A33)</f>
        <v>0</v>
      </c>
      <c r="B35" s="26" t="s">
        <v>60</v>
      </c>
      <c r="C35" s="3">
        <f t="shared" ref="C35:AH35" si="4">SUM(C4:C33)</f>
        <v>490</v>
      </c>
      <c r="D35" s="3">
        <f t="shared" si="4"/>
        <v>1500</v>
      </c>
      <c r="E35" s="3">
        <f t="shared" si="4"/>
        <v>0</v>
      </c>
      <c r="F35" s="3">
        <f t="shared" si="4"/>
        <v>0</v>
      </c>
      <c r="G35" s="3">
        <f t="shared" si="4"/>
        <v>300</v>
      </c>
      <c r="H35" s="3">
        <f t="shared" si="4"/>
        <v>10000</v>
      </c>
      <c r="I35" s="3">
        <f t="shared" si="4"/>
        <v>0</v>
      </c>
      <c r="J35" s="3">
        <f t="shared" si="4"/>
        <v>300</v>
      </c>
      <c r="K35" s="3">
        <f t="shared" si="4"/>
        <v>0</v>
      </c>
      <c r="L35" s="3">
        <f t="shared" si="4"/>
        <v>0</v>
      </c>
      <c r="M35" s="3">
        <f t="shared" si="4"/>
        <v>0</v>
      </c>
      <c r="N35" s="3">
        <f t="shared" si="4"/>
        <v>3000</v>
      </c>
      <c r="O35" s="3">
        <f t="shared" si="4"/>
        <v>1000</v>
      </c>
      <c r="P35" s="3">
        <f t="shared" si="4"/>
        <v>0</v>
      </c>
      <c r="Q35" s="3">
        <f t="shared" si="4"/>
        <v>2100</v>
      </c>
      <c r="R35" s="3">
        <f t="shared" si="4"/>
        <v>0</v>
      </c>
      <c r="S35" s="3">
        <f t="shared" si="4"/>
        <v>0</v>
      </c>
      <c r="T35" s="3">
        <f t="shared" si="4"/>
        <v>0</v>
      </c>
      <c r="U35" s="3">
        <f t="shared" si="4"/>
        <v>0</v>
      </c>
      <c r="V35" s="3">
        <f t="shared" si="4"/>
        <v>0</v>
      </c>
      <c r="W35" s="3">
        <f t="shared" si="4"/>
        <v>12500</v>
      </c>
      <c r="X35" s="3">
        <f t="shared" si="4"/>
        <v>5000</v>
      </c>
      <c r="Y35" s="3">
        <f t="shared" si="4"/>
        <v>0</v>
      </c>
      <c r="Z35" s="3">
        <f t="shared" si="4"/>
        <v>390</v>
      </c>
      <c r="AA35" s="3">
        <f t="shared" si="4"/>
        <v>0</v>
      </c>
      <c r="AB35" s="3">
        <f t="shared" si="4"/>
        <v>2925</v>
      </c>
      <c r="AC35" s="3">
        <f t="shared" si="4"/>
        <v>0</v>
      </c>
      <c r="AD35" s="3">
        <f t="shared" si="4"/>
        <v>0</v>
      </c>
      <c r="AE35" s="3">
        <f t="shared" si="4"/>
        <v>4100</v>
      </c>
      <c r="AF35" s="3">
        <f t="shared" si="4"/>
        <v>0</v>
      </c>
      <c r="AG35" s="3">
        <f t="shared" si="4"/>
        <v>0</v>
      </c>
      <c r="AH35" s="3">
        <f t="shared" si="4"/>
        <v>0</v>
      </c>
      <c r="AI35" s="3">
        <f t="shared" ref="AI35:BA35" si="5">SUM(AI4:AI33)</f>
        <v>0</v>
      </c>
      <c r="AJ35" s="3">
        <f t="shared" si="5"/>
        <v>0</v>
      </c>
      <c r="AK35" s="3">
        <f t="shared" si="5"/>
        <v>0</v>
      </c>
      <c r="AL35" s="3">
        <f t="shared" si="5"/>
        <v>0</v>
      </c>
      <c r="AM35" s="3">
        <f t="shared" si="5"/>
        <v>0</v>
      </c>
      <c r="AN35" s="3">
        <f t="shared" si="5"/>
        <v>0</v>
      </c>
      <c r="AO35" s="3">
        <f t="shared" si="5"/>
        <v>0</v>
      </c>
      <c r="AP35" s="3">
        <f t="shared" si="5"/>
        <v>5000</v>
      </c>
      <c r="AQ35" s="3">
        <f t="shared" si="5"/>
        <v>0</v>
      </c>
      <c r="AR35" s="3">
        <f t="shared" si="5"/>
        <v>0</v>
      </c>
      <c r="AS35" s="3">
        <f t="shared" si="5"/>
        <v>0</v>
      </c>
      <c r="AT35" s="3">
        <f t="shared" si="5"/>
        <v>0</v>
      </c>
      <c r="AU35" s="3">
        <f t="shared" si="5"/>
        <v>0</v>
      </c>
      <c r="AV35" s="3">
        <f t="shared" si="5"/>
        <v>0</v>
      </c>
      <c r="AW35" s="3">
        <f t="shared" si="5"/>
        <v>0</v>
      </c>
      <c r="AX35" s="3">
        <f t="shared" si="5"/>
        <v>0</v>
      </c>
      <c r="AY35" s="3">
        <f t="shared" si="5"/>
        <v>0</v>
      </c>
      <c r="AZ35" s="3">
        <f t="shared" si="5"/>
        <v>0</v>
      </c>
      <c r="BA35" s="3">
        <f t="shared" si="5"/>
        <v>0</v>
      </c>
      <c r="BB35" s="16"/>
      <c r="BC35" s="3">
        <f>SUM(BC4:BC33)</f>
        <v>48605</v>
      </c>
    </row>
    <row r="37" spans="1:59" x14ac:dyDescent="0.25">
      <c r="C37" s="40">
        <v>42064</v>
      </c>
      <c r="D37" s="41"/>
      <c r="E37" s="41"/>
      <c r="F37" s="41"/>
      <c r="G37" s="41"/>
      <c r="H37" s="41"/>
      <c r="I37" s="41"/>
      <c r="J37" s="41"/>
      <c r="K37" s="41"/>
    </row>
    <row r="38" spans="1:59" x14ac:dyDescent="0.25">
      <c r="C38" s="27"/>
      <c r="D38" s="27"/>
      <c r="E38" s="27"/>
      <c r="F38" s="27"/>
      <c r="G38" s="27"/>
      <c r="H38" s="27"/>
      <c r="I38" s="27"/>
      <c r="J38" s="27"/>
    </row>
    <row r="39" spans="1:59" x14ac:dyDescent="0.25">
      <c r="C39" s="41" t="s">
        <v>62</v>
      </c>
      <c r="D39" s="41"/>
      <c r="E39" s="41"/>
      <c r="J39" s="39" t="s">
        <v>63</v>
      </c>
      <c r="K39" s="39"/>
    </row>
    <row r="40" spans="1:59" x14ac:dyDescent="0.25">
      <c r="G40" s="42" t="s">
        <v>64</v>
      </c>
      <c r="H40" s="42"/>
    </row>
    <row r="41" spans="1:59" x14ac:dyDescent="0.25">
      <c r="C41" s="37" t="str">
        <f>C2</f>
        <v>Misc</v>
      </c>
      <c r="D41" s="37"/>
      <c r="E41" s="28">
        <f>C35</f>
        <v>490</v>
      </c>
      <c r="G41" s="2" t="str">
        <f>W2</f>
        <v>Bank</v>
      </c>
      <c r="H41" s="28">
        <f>W35</f>
        <v>12500</v>
      </c>
      <c r="J41" s="2" t="str">
        <f>AC2</f>
        <v>Kashaf Babar Lhr</v>
      </c>
      <c r="K41" s="28">
        <f>AC35</f>
        <v>0</v>
      </c>
    </row>
    <row r="42" spans="1:59" x14ac:dyDescent="0.25">
      <c r="C42" s="37" t="str">
        <f>D2</f>
        <v>Entertainment</v>
      </c>
      <c r="D42" s="37"/>
      <c r="E42" s="28">
        <f>D35</f>
        <v>1500</v>
      </c>
      <c r="G42" s="2" t="str">
        <f>X2</f>
        <v>Home</v>
      </c>
      <c r="H42" s="28">
        <f>X35</f>
        <v>5000</v>
      </c>
      <c r="J42" s="2" t="str">
        <f>AD2</f>
        <v>Real Choice</v>
      </c>
      <c r="K42" s="28">
        <f>AD35</f>
        <v>0</v>
      </c>
    </row>
    <row r="43" spans="1:59" x14ac:dyDescent="0.25">
      <c r="C43" s="37" t="str">
        <f>E2</f>
        <v>Salary</v>
      </c>
      <c r="D43" s="37"/>
      <c r="E43" s="28">
        <f>E35</f>
        <v>0</v>
      </c>
      <c r="G43" s="2" t="str">
        <f>Z2</f>
        <v>Muzammil</v>
      </c>
      <c r="H43" s="28">
        <f>Z35</f>
        <v>390</v>
      </c>
      <c r="J43" s="2" t="str">
        <f>AE2</f>
        <v>Mohammed Ali</v>
      </c>
      <c r="K43" s="28">
        <f>AE35</f>
        <v>4100</v>
      </c>
    </row>
    <row r="44" spans="1:59" x14ac:dyDescent="0.25">
      <c r="C44" s="37" t="str">
        <f>F2</f>
        <v>Staff Adv</v>
      </c>
      <c r="D44" s="37"/>
      <c r="E44" s="28">
        <f>F35</f>
        <v>0</v>
      </c>
      <c r="G44" s="2" t="str">
        <f>AB2</f>
        <v>Mubasshir</v>
      </c>
      <c r="H44" s="28">
        <f>AB35</f>
        <v>2925</v>
      </c>
      <c r="J44" s="2" t="str">
        <f>AF2</f>
        <v>Winner Shoes</v>
      </c>
      <c r="K44" s="28">
        <f>AF35</f>
        <v>0</v>
      </c>
    </row>
    <row r="45" spans="1:59" x14ac:dyDescent="0.25">
      <c r="C45" s="37" t="str">
        <f>G2</f>
        <v>Conveyance</v>
      </c>
      <c r="D45" s="37"/>
      <c r="E45" s="28">
        <f>G35</f>
        <v>300</v>
      </c>
      <c r="G45" s="29" t="str">
        <f>T2</f>
        <v>Bike Instalment</v>
      </c>
      <c r="H45" s="28">
        <f>T35</f>
        <v>0</v>
      </c>
      <c r="J45" s="2" t="str">
        <f>AG2</f>
        <v>Hafeez Shoes</v>
      </c>
      <c r="K45" s="28">
        <f>AG35</f>
        <v>0</v>
      </c>
    </row>
    <row r="46" spans="1:59" ht="15.75" thickBot="1" x14ac:dyDescent="0.3">
      <c r="C46" s="37" t="str">
        <f>H2</f>
        <v>Repair &amp; Maint</v>
      </c>
      <c r="D46" s="37"/>
      <c r="E46" s="28">
        <f>H35</f>
        <v>10000</v>
      </c>
      <c r="J46" s="2" t="str">
        <f>AH2</f>
        <v>Shan Gibbs</v>
      </c>
      <c r="K46" s="28">
        <f>AH35</f>
        <v>0</v>
      </c>
    </row>
    <row r="47" spans="1:59" ht="15.75" thickBot="1" x14ac:dyDescent="0.3">
      <c r="C47" s="37" t="str">
        <f>I2</f>
        <v>Office Eqp</v>
      </c>
      <c r="D47" s="37"/>
      <c r="E47" s="28">
        <f>I35</f>
        <v>0</v>
      </c>
      <c r="H47" s="30">
        <f>SUM(H41:H45)</f>
        <v>20815</v>
      </c>
      <c r="J47" s="2" t="str">
        <f>AI2</f>
        <v>Waseem Riaz (Waqas)</v>
      </c>
      <c r="K47" s="28">
        <f>AI35</f>
        <v>0</v>
      </c>
    </row>
    <row r="48" spans="1:59" x14ac:dyDescent="0.25">
      <c r="C48" s="37" t="str">
        <f>J2</f>
        <v>Donation</v>
      </c>
      <c r="D48" s="37"/>
      <c r="E48" s="28">
        <f>J35</f>
        <v>300</v>
      </c>
      <c r="J48" s="2" t="str">
        <f>AJ2</f>
        <v>Ismail Shoes</v>
      </c>
      <c r="K48" s="28">
        <f>AJ35</f>
        <v>0</v>
      </c>
    </row>
    <row r="49" spans="3:11" x14ac:dyDescent="0.25">
      <c r="C49" s="37" t="str">
        <f>K2</f>
        <v>Electricity</v>
      </c>
      <c r="D49" s="37"/>
      <c r="E49" s="28">
        <f>K35</f>
        <v>0</v>
      </c>
      <c r="G49" s="39" t="s">
        <v>65</v>
      </c>
      <c r="H49" s="39"/>
      <c r="J49" s="2" t="str">
        <f>AK2</f>
        <v>Saeed Shoes</v>
      </c>
      <c r="K49" s="28">
        <f>AK35</f>
        <v>0</v>
      </c>
    </row>
    <row r="50" spans="3:11" x14ac:dyDescent="0.25">
      <c r="C50" s="37" t="str">
        <f>L2</f>
        <v>Water</v>
      </c>
      <c r="D50" s="37"/>
      <c r="E50" s="28">
        <f>L35</f>
        <v>0</v>
      </c>
      <c r="G50" s="22" t="s">
        <v>66</v>
      </c>
      <c r="H50" s="28">
        <f>E62</f>
        <v>18690</v>
      </c>
      <c r="J50" s="2" t="str">
        <f>AL2</f>
        <v>Ashraf Lahore</v>
      </c>
      <c r="K50" s="28">
        <f>AL35</f>
        <v>0</v>
      </c>
    </row>
    <row r="51" spans="3:11" x14ac:dyDescent="0.25">
      <c r="C51" s="37" t="str">
        <f>M2</f>
        <v xml:space="preserve">Feroz </v>
      </c>
      <c r="D51" s="37"/>
      <c r="E51" s="28">
        <f>M35</f>
        <v>0</v>
      </c>
      <c r="G51" s="22" t="s">
        <v>67</v>
      </c>
      <c r="H51" s="28">
        <f>K68</f>
        <v>9100</v>
      </c>
      <c r="J51" s="2" t="str">
        <f>AM2</f>
        <v>Mairaj socks</v>
      </c>
      <c r="K51" s="28">
        <f>AM35</f>
        <v>0</v>
      </c>
    </row>
    <row r="52" spans="3:11" x14ac:dyDescent="0.25">
      <c r="C52" s="37" t="str">
        <f>N2</f>
        <v>rent</v>
      </c>
      <c r="D52" s="37"/>
      <c r="E52" s="28">
        <f>N35</f>
        <v>3000</v>
      </c>
      <c r="G52" s="22" t="s">
        <v>34</v>
      </c>
      <c r="H52" s="28">
        <f>H42</f>
        <v>5000</v>
      </c>
      <c r="J52" s="2" t="str">
        <f>AN2</f>
        <v>Amin Shoes</v>
      </c>
      <c r="K52" s="28">
        <f>AN35</f>
        <v>0</v>
      </c>
    </row>
    <row r="53" spans="3:11" x14ac:dyDescent="0.25">
      <c r="C53" s="37" t="str">
        <f>O2</f>
        <v>Vehicle Running</v>
      </c>
      <c r="D53" s="37"/>
      <c r="E53" s="28">
        <f>O35</f>
        <v>1000</v>
      </c>
      <c r="G53" s="2" t="str">
        <f>G43</f>
        <v>Muzammil</v>
      </c>
      <c r="H53" s="28">
        <f>H43</f>
        <v>390</v>
      </c>
      <c r="J53" s="2" t="str">
        <f>AO2</f>
        <v>Royal Club</v>
      </c>
      <c r="K53" s="28">
        <f>AO35</f>
        <v>0</v>
      </c>
    </row>
    <row r="54" spans="3:11" x14ac:dyDescent="0.25">
      <c r="C54" s="37" t="str">
        <f>P2</f>
        <v>Stationery</v>
      </c>
      <c r="D54" s="37"/>
      <c r="E54" s="28">
        <f>P35</f>
        <v>0</v>
      </c>
      <c r="G54" s="2" t="str">
        <f>G44</f>
        <v>Mubasshir</v>
      </c>
      <c r="H54" s="28">
        <f>H44</f>
        <v>2925</v>
      </c>
      <c r="J54" s="2" t="str">
        <f>AP2</f>
        <v>MS Shoes</v>
      </c>
      <c r="K54" s="28">
        <f>AP35</f>
        <v>5000</v>
      </c>
    </row>
    <row r="55" spans="3:11" x14ac:dyDescent="0.25">
      <c r="C55" s="37" t="str">
        <f>Q2</f>
        <v>Cartage</v>
      </c>
      <c r="D55" s="37"/>
      <c r="E55" s="28">
        <f>Q35</f>
        <v>2100</v>
      </c>
      <c r="G55" s="2" t="str">
        <f>G41</f>
        <v>Bank</v>
      </c>
      <c r="H55" s="28">
        <f>H41</f>
        <v>12500</v>
      </c>
      <c r="J55" s="2" t="str">
        <f>AQ2</f>
        <v>Shahbeer Shoes</v>
      </c>
      <c r="K55" s="28">
        <f>AQ35</f>
        <v>0</v>
      </c>
    </row>
    <row r="56" spans="3:11" x14ac:dyDescent="0.25">
      <c r="C56" s="38" t="str">
        <f>S2</f>
        <v>Adv-Show Time Cable</v>
      </c>
      <c r="D56" s="38"/>
      <c r="E56" s="28">
        <f>S35</f>
        <v>0</v>
      </c>
      <c r="G56" s="2" t="str">
        <f>G45</f>
        <v>Bike Instalment</v>
      </c>
      <c r="H56" s="28">
        <f>H45</f>
        <v>0</v>
      </c>
      <c r="J56" s="2" t="str">
        <f>AR2</f>
        <v>Gibbs Shoes</v>
      </c>
      <c r="K56" s="28">
        <f>AR35</f>
        <v>0</v>
      </c>
    </row>
    <row r="57" spans="3:11" ht="15.75" thickBot="1" x14ac:dyDescent="0.3">
      <c r="C57" s="37" t="str">
        <f>R2</f>
        <v>Commission</v>
      </c>
      <c r="D57" s="37"/>
      <c r="E57" s="28">
        <f>R35</f>
        <v>0</v>
      </c>
      <c r="J57" s="2" t="str">
        <f>AS2</f>
        <v>Golden Traders</v>
      </c>
      <c r="K57" s="28">
        <f>AS35</f>
        <v>0</v>
      </c>
    </row>
    <row r="58" spans="3:11" ht="15.75" thickBot="1" x14ac:dyDescent="0.3">
      <c r="C58" s="37" t="str">
        <f>U2</f>
        <v>Mobile card</v>
      </c>
      <c r="D58" s="37"/>
      <c r="E58" s="28">
        <f>U35</f>
        <v>0</v>
      </c>
      <c r="H58" s="30">
        <f>SUM(H50:H56)</f>
        <v>48605</v>
      </c>
      <c r="J58" s="2" t="str">
        <f>AT2</f>
        <v>Pure Selection</v>
      </c>
      <c r="K58" s="28">
        <f>AT35</f>
        <v>0</v>
      </c>
    </row>
    <row r="59" spans="3:11" x14ac:dyDescent="0.25">
      <c r="C59" s="22" t="s">
        <v>68</v>
      </c>
      <c r="D59" s="22"/>
      <c r="E59" s="28">
        <f>V35</f>
        <v>0</v>
      </c>
      <c r="H59" s="5"/>
      <c r="J59" s="2" t="str">
        <f>AU2</f>
        <v>Abdus Salam</v>
      </c>
      <c r="K59" s="28">
        <f>AU35</f>
        <v>0</v>
      </c>
    </row>
    <row r="60" spans="3:11" x14ac:dyDescent="0.25">
      <c r="C60" s="2" t="str">
        <f>AA2</f>
        <v>Saad comupter</v>
      </c>
      <c r="D60" s="22"/>
      <c r="E60" s="28">
        <f>AA35</f>
        <v>0</v>
      </c>
      <c r="J60" s="2" t="str">
        <f>AV2</f>
        <v>Anwar Slippers</v>
      </c>
      <c r="K60" s="28">
        <f>AV35</f>
        <v>0</v>
      </c>
    </row>
    <row r="61" spans="3:11" ht="15.75" thickBot="1" x14ac:dyDescent="0.3">
      <c r="J61" s="2" t="str">
        <f>AW2</f>
        <v>King Footwear</v>
      </c>
      <c r="K61" s="28">
        <f>AW35</f>
        <v>0</v>
      </c>
    </row>
    <row r="62" spans="3:11" ht="15.75" thickBot="1" x14ac:dyDescent="0.3">
      <c r="E62" s="30">
        <f>SUM(E41:E60)</f>
        <v>18690</v>
      </c>
      <c r="J62" s="2" t="str">
        <f>AX2</f>
        <v>Waqar Shoes</v>
      </c>
      <c r="K62" s="28">
        <f>AX35</f>
        <v>0</v>
      </c>
    </row>
    <row r="63" spans="3:11" x14ac:dyDescent="0.25">
      <c r="J63" s="2" t="str">
        <f>AZ2</f>
        <v>Bright Walk</v>
      </c>
      <c r="K63" s="28">
        <f>AZ35</f>
        <v>0</v>
      </c>
    </row>
    <row r="64" spans="3:11" x14ac:dyDescent="0.25">
      <c r="J64" s="2" t="str">
        <f>BA2</f>
        <v>Boby Shoes</v>
      </c>
      <c r="K64" s="28">
        <f>BA35</f>
        <v>0</v>
      </c>
    </row>
    <row r="65" spans="10:11" x14ac:dyDescent="0.25">
      <c r="J65" s="2" t="str">
        <f>Y2</f>
        <v>Hanif Shoes</v>
      </c>
      <c r="K65" s="28">
        <f>Y35</f>
        <v>0</v>
      </c>
    </row>
    <row r="66" spans="10:11" x14ac:dyDescent="0.25">
      <c r="J66" s="2" t="str">
        <f>AY2</f>
        <v>Ghufran</v>
      </c>
      <c r="K66" s="28">
        <f>AY35</f>
        <v>0</v>
      </c>
    </row>
    <row r="67" spans="10:11" ht="15.75" thickBot="1" x14ac:dyDescent="0.3"/>
    <row r="68" spans="10:11" ht="15.75" thickBot="1" x14ac:dyDescent="0.3">
      <c r="K68" s="30">
        <f>SUM(K41:K66)</f>
        <v>9100</v>
      </c>
    </row>
  </sheetData>
  <mergeCells count="23">
    <mergeCell ref="C42:D42"/>
    <mergeCell ref="C37:K37"/>
    <mergeCell ref="C39:E39"/>
    <mergeCell ref="J39:K39"/>
    <mergeCell ref="G40:H40"/>
    <mergeCell ref="C41:D41"/>
    <mergeCell ref="C53:D53"/>
    <mergeCell ref="C43:D43"/>
    <mergeCell ref="C44:D44"/>
    <mergeCell ref="C45:D45"/>
    <mergeCell ref="C46:D46"/>
    <mergeCell ref="C47:D47"/>
    <mergeCell ref="C48:D48"/>
    <mergeCell ref="C49:D49"/>
    <mergeCell ref="G49:H49"/>
    <mergeCell ref="C50:D50"/>
    <mergeCell ref="C51:D51"/>
    <mergeCell ref="C52:D52"/>
    <mergeCell ref="C54:D54"/>
    <mergeCell ref="C55:D55"/>
    <mergeCell ref="C56:D56"/>
    <mergeCell ref="C57:D57"/>
    <mergeCell ref="C58:D58"/>
  </mergeCells>
  <printOptions horizontalCentered="1" verticalCentered="1"/>
  <pageMargins left="0.2" right="0" top="0.5" bottom="0.5" header="0" footer="0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transanction</vt:lpstr>
      <vt:lpstr>petty cash sheet</vt:lpstr>
    </vt:vector>
  </TitlesOfParts>
  <Company>genius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2015-08-21T10:50:07Z</dcterms:created>
  <dcterms:modified xsi:type="dcterms:W3CDTF">2015-08-22T04:59:59Z</dcterms:modified>
</cp:coreProperties>
</file>