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ntractors List" sheetId="12" r:id="rId1"/>
    <sheet name="Daily Report" sheetId="1" r:id="rId2"/>
    <sheet name="RMS" sheetId="5" r:id="rId3"/>
    <sheet name="DSG" sheetId="7" r:id="rId4"/>
    <sheet name="Mithani" sheetId="9" r:id="rId5"/>
    <sheet name="HCC" sheetId="6" r:id="rId6"/>
    <sheet name="HK Gadhavi" sheetId="8" r:id="rId7"/>
    <sheet name="Maruti" sheetId="10" r:id="rId8"/>
    <sheet name="Sakhara Const" sheetId="11" r:id="rId9"/>
  </sheets>
  <definedNames>
    <definedName name="_xlnm.Print_Area" localSheetId="0">'Contractors List'!$A$2:$J$23</definedName>
    <definedName name="Vendor">'Contractors List'!$B$2:$B$8</definedName>
  </definedNames>
  <calcPr calcId="125725"/>
  <fileRecoveryPr repairLoad="1"/>
</workbook>
</file>

<file path=xl/calcChain.xml><?xml version="1.0" encoding="utf-8"?>
<calcChain xmlns="http://schemas.openxmlformats.org/spreadsheetml/2006/main">
  <c r="A3" i="7"/>
  <c r="A3" i="9"/>
  <c r="A3" i="6"/>
  <c r="A3" i="8"/>
  <c r="A3" i="10"/>
  <c r="A3" i="11"/>
  <c r="A3" i="5"/>
  <c r="L3" i="7"/>
  <c r="L3" i="9"/>
  <c r="L3" i="6"/>
  <c r="L3" i="8"/>
  <c r="L3" i="10"/>
  <c r="L3" i="11"/>
  <c r="L3" i="5"/>
  <c r="K3" i="7"/>
  <c r="K3" i="9"/>
  <c r="K3" i="6"/>
  <c r="K3" i="8"/>
  <c r="K3" i="10"/>
  <c r="K3" i="11"/>
  <c r="K3" i="5"/>
  <c r="I3" i="7"/>
  <c r="I3" i="9"/>
  <c r="I3" i="6"/>
  <c r="I3" i="8"/>
  <c r="I3" i="10"/>
  <c r="I3" i="11"/>
  <c r="I3" i="5"/>
  <c r="H3" i="7"/>
  <c r="H3" i="9"/>
  <c r="J3" s="1"/>
  <c r="H3" i="6"/>
  <c r="H3" i="8"/>
  <c r="J3" s="1"/>
  <c r="H3" i="10"/>
  <c r="H3" i="11"/>
  <c r="J3" s="1"/>
  <c r="H3" i="5"/>
  <c r="J3" i="7"/>
  <c r="J3" i="6"/>
  <c r="J3" i="10"/>
  <c r="J3" i="5"/>
  <c r="K1" i="11"/>
  <c r="K1" i="10"/>
  <c r="K1" i="8"/>
  <c r="K1" i="6"/>
  <c r="K1" i="9"/>
  <c r="K1" i="7"/>
  <c r="K1" i="5"/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"/>
  <c r="B8" i="12"/>
  <c r="B6"/>
  <c r="B7"/>
  <c r="B5"/>
  <c r="B4"/>
  <c r="B8" i="1" s="1"/>
  <c r="B3" i="12"/>
  <c r="B4" i="1" s="1"/>
  <c r="B2" i="12"/>
  <c r="B3" i="1" s="1"/>
  <c r="G3" i="5" l="1"/>
  <c r="F3" i="9"/>
  <c r="F3" i="8"/>
  <c r="F3" i="11"/>
  <c r="E3" i="7"/>
  <c r="E3" i="6"/>
  <c r="E3" i="10"/>
  <c r="F3" i="5"/>
  <c r="F3" i="10"/>
  <c r="F3" i="6"/>
  <c r="F3" i="7"/>
  <c r="G3" i="11"/>
  <c r="G3" i="8"/>
  <c r="G3" i="9"/>
  <c r="G3" i="10"/>
  <c r="G3" i="6"/>
  <c r="G3" i="7"/>
  <c r="B3" i="11"/>
  <c r="B3" i="8"/>
  <c r="B3" i="9"/>
  <c r="C3" i="5"/>
  <c r="C3" i="10"/>
  <c r="C3" i="6"/>
  <c r="C3" i="7"/>
  <c r="D3" i="11"/>
  <c r="D3" i="8"/>
  <c r="D3" i="9"/>
  <c r="E3" i="5"/>
  <c r="B3"/>
  <c r="B3" i="10"/>
  <c r="B3" i="6"/>
  <c r="B3" i="7"/>
  <c r="C3" i="11"/>
  <c r="C3" i="8"/>
  <c r="C3" i="9"/>
  <c r="D3" i="5"/>
  <c r="D3" i="10"/>
  <c r="D3" i="6"/>
  <c r="D3" i="7"/>
  <c r="E3" i="11"/>
  <c r="E3" i="8"/>
  <c r="E3" i="9"/>
  <c r="B28" i="1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</calcChain>
</file>

<file path=xl/comments1.xml><?xml version="1.0" encoding="utf-8"?>
<comments xmlns="http://schemas.openxmlformats.org/spreadsheetml/2006/main">
  <authors>
    <author>Author</author>
  </authors>
  <commentList>
    <comment ref="W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50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80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30
</t>
        </r>
      </text>
    </comment>
  </commentList>
</comments>
</file>

<file path=xl/sharedStrings.xml><?xml version="1.0" encoding="utf-8"?>
<sst xmlns="http://schemas.openxmlformats.org/spreadsheetml/2006/main" count="778" uniqueCount="251">
  <si>
    <t>date_in</t>
  </si>
  <si>
    <t>date_out</t>
  </si>
  <si>
    <t>time_in</t>
  </si>
  <si>
    <t>time_out</t>
  </si>
  <si>
    <t>sl_no</t>
  </si>
  <si>
    <t>shift_t</t>
  </si>
  <si>
    <t>shift_g</t>
  </si>
  <si>
    <t>t_no</t>
  </si>
  <si>
    <t>chl_dlv_no</t>
  </si>
  <si>
    <t>chl_dlv_date</t>
  </si>
  <si>
    <t>prod_code</t>
  </si>
  <si>
    <t>prod_name</t>
  </si>
  <si>
    <t>party_code</t>
  </si>
  <si>
    <t>party_name</t>
  </si>
  <si>
    <t>trans_code</t>
  </si>
  <si>
    <t>trans_name</t>
  </si>
  <si>
    <t>source_code</t>
  </si>
  <si>
    <t>source_name</t>
  </si>
  <si>
    <t>gate_pass_no</t>
  </si>
  <si>
    <t>remarks</t>
  </si>
  <si>
    <t>tare</t>
  </si>
  <si>
    <t>gross</t>
  </si>
  <si>
    <t>net</t>
  </si>
  <si>
    <t>challan_wt</t>
  </si>
  <si>
    <t>wt_diff</t>
  </si>
  <si>
    <t>density</t>
  </si>
  <si>
    <t>volume</t>
  </si>
  <si>
    <t>sci</t>
  </si>
  <si>
    <t>upd_flg</t>
  </si>
  <si>
    <t>dt_time_in</t>
  </si>
  <si>
    <t>dt_time_out</t>
  </si>
  <si>
    <t>sup_ord_no</t>
  </si>
  <si>
    <t>trn_ord_no</t>
  </si>
  <si>
    <t>03-Mar-16</t>
  </si>
  <si>
    <t>07-Apr-15</t>
  </si>
  <si>
    <t>10:05</t>
  </si>
  <si>
    <t>11:10</t>
  </si>
  <si>
    <t>A</t>
  </si>
  <si>
    <t>GJ12BS0943</t>
  </si>
  <si>
    <t/>
  </si>
  <si>
    <t>00</t>
  </si>
  <si>
    <t>STONE (C)</t>
  </si>
  <si>
    <t>M/s. Ravji manji sorthiya co.</t>
  </si>
  <si>
    <t>HCC</t>
  </si>
  <si>
    <t>HARESH CONSTRUCTION</t>
  </si>
  <si>
    <t>S00002</t>
  </si>
  <si>
    <t>NEW YORK</t>
  </si>
  <si>
    <t>S</t>
  </si>
  <si>
    <t>Y</t>
  </si>
  <si>
    <t>03-03-2016 10:05</t>
  </si>
  <si>
    <t>07-04-2015 11:10</t>
  </si>
  <si>
    <t>10-Jun-15</t>
  </si>
  <si>
    <t>11:26</t>
  </si>
  <si>
    <t>12:06</t>
  </si>
  <si>
    <t>GJ12AU6042</t>
  </si>
  <si>
    <t>602</t>
  </si>
  <si>
    <t>12</t>
  </si>
  <si>
    <t>1--2</t>
  </si>
  <si>
    <t>01</t>
  </si>
  <si>
    <t>M/s. Dosa shava gadhvi</t>
  </si>
  <si>
    <t>008</t>
  </si>
  <si>
    <t>Dosa shava gadhvi</t>
  </si>
  <si>
    <t>0012</t>
  </si>
  <si>
    <t>GAJOD</t>
  </si>
  <si>
    <t>RP44491</t>
  </si>
  <si>
    <t>10-06-2015 11:26</t>
  </si>
  <si>
    <t>10-06-2015 12:06</t>
  </si>
  <si>
    <t>11:34</t>
  </si>
  <si>
    <t>12:13</t>
  </si>
  <si>
    <t>GJ12AU6037</t>
  </si>
  <si>
    <t>603</t>
  </si>
  <si>
    <t>RP44493</t>
  </si>
  <si>
    <t>10-06-2015 11:34</t>
  </si>
  <si>
    <t>10-06-2015 12:13</t>
  </si>
  <si>
    <t>11:40</t>
  </si>
  <si>
    <t>12:18</t>
  </si>
  <si>
    <t>GJ12Z3331</t>
  </si>
  <si>
    <t>604</t>
  </si>
  <si>
    <t>013</t>
  </si>
  <si>
    <t>FACHARIYA</t>
  </si>
  <si>
    <t>RP3578</t>
  </si>
  <si>
    <t>10-06-2015 11:40</t>
  </si>
  <si>
    <t>10-06-2015 12:18</t>
  </si>
  <si>
    <t>11:49</t>
  </si>
  <si>
    <t>12:21</t>
  </si>
  <si>
    <t>UP16L9640</t>
  </si>
  <si>
    <t>605</t>
  </si>
  <si>
    <t>RP3579</t>
  </si>
  <si>
    <t>10-06-2015 11:49</t>
  </si>
  <si>
    <t>10-06-2015 12:21</t>
  </si>
  <si>
    <t>11:55</t>
  </si>
  <si>
    <t>12:26</t>
  </si>
  <si>
    <t>GJ12AT6001</t>
  </si>
  <si>
    <t>1301</t>
  </si>
  <si>
    <t>TURK ABDUL MITHANI</t>
  </si>
  <si>
    <t>Turk  A S Mithani</t>
  </si>
  <si>
    <t>RP3581</t>
  </si>
  <si>
    <t>10-06-2015 11:55</t>
  </si>
  <si>
    <t>10-06-2015 12:26</t>
  </si>
  <si>
    <t>12:01</t>
  </si>
  <si>
    <t>12:30</t>
  </si>
  <si>
    <t>GJ12AT5198</t>
  </si>
  <si>
    <t>1302</t>
  </si>
  <si>
    <t>RP3580</t>
  </si>
  <si>
    <t>10-06-2015 12:01</t>
  </si>
  <si>
    <t>10-06-2015 12:30</t>
  </si>
  <si>
    <t>16:15</t>
  </si>
  <si>
    <t>16:27</t>
  </si>
  <si>
    <t>B</t>
  </si>
  <si>
    <t>607</t>
  </si>
  <si>
    <t>RP44529</t>
  </si>
  <si>
    <t>10-06-2015 16:15</t>
  </si>
  <si>
    <t>10-06-2015 16:27</t>
  </si>
  <si>
    <t>16:19</t>
  </si>
  <si>
    <t>16:36</t>
  </si>
  <si>
    <t>608</t>
  </si>
  <si>
    <t>RP3584</t>
  </si>
  <si>
    <t>10-06-2015 16:19</t>
  </si>
  <si>
    <t>10-06-2015 16:36</t>
  </si>
  <si>
    <t>16:23</t>
  </si>
  <si>
    <t>16:43</t>
  </si>
  <si>
    <t>609</t>
  </si>
  <si>
    <t>RP3585</t>
  </si>
  <si>
    <t>10-06-2015 16:23</t>
  </si>
  <si>
    <t>10-06-2015 16:43</t>
  </si>
  <si>
    <t>16:32</t>
  </si>
  <si>
    <t>17:23</t>
  </si>
  <si>
    <t>GJ12U6042</t>
  </si>
  <si>
    <t>610</t>
  </si>
  <si>
    <t>RP44535</t>
  </si>
  <si>
    <t>10-06-2015 16:32</t>
  </si>
  <si>
    <t>10-06-2015 17:23</t>
  </si>
  <si>
    <t>17:45</t>
  </si>
  <si>
    <t>17:54</t>
  </si>
  <si>
    <t>RP3586</t>
  </si>
  <si>
    <t>10-06-2015 17:45</t>
  </si>
  <si>
    <t>10-06-2015 17:54</t>
  </si>
  <si>
    <t>17:50</t>
  </si>
  <si>
    <t>17:58</t>
  </si>
  <si>
    <t>1304</t>
  </si>
  <si>
    <t>RP3587</t>
  </si>
  <si>
    <t>10-06-2015 17:50</t>
  </si>
  <si>
    <t>10-06-2015 17:58</t>
  </si>
  <si>
    <t>11-Jun-15</t>
  </si>
  <si>
    <t>09:33</t>
  </si>
  <si>
    <t>09:44</t>
  </si>
  <si>
    <t>611</t>
  </si>
  <si>
    <t>RP3588</t>
  </si>
  <si>
    <t>11-06-2015 09:33</t>
  </si>
  <si>
    <t>11-06-2015 09:44</t>
  </si>
  <si>
    <t>09:38</t>
  </si>
  <si>
    <t>09:46</t>
  </si>
  <si>
    <t>612</t>
  </si>
  <si>
    <t>RP3591</t>
  </si>
  <si>
    <t>11-06-2015 09:38</t>
  </si>
  <si>
    <t>11-06-2015 09:46</t>
  </si>
  <si>
    <t>09:58</t>
  </si>
  <si>
    <t>10:11</t>
  </si>
  <si>
    <t>1305</t>
  </si>
  <si>
    <t>RP3592</t>
  </si>
  <si>
    <t>11-06-2015 09:58</t>
  </si>
  <si>
    <t>11-06-2015 10:11</t>
  </si>
  <si>
    <t>11:11</t>
  </si>
  <si>
    <t>11:20</t>
  </si>
  <si>
    <t>1306</t>
  </si>
  <si>
    <t>2-3</t>
  </si>
  <si>
    <t>2to3 ton</t>
  </si>
  <si>
    <t>RP3596</t>
  </si>
  <si>
    <t>11-06-2015 11:11</t>
  </si>
  <si>
    <t>11-06-2015 11:20</t>
  </si>
  <si>
    <t>12:15</t>
  </si>
  <si>
    <t>12:25</t>
  </si>
  <si>
    <t>GJ12Z549</t>
  </si>
  <si>
    <t>1307</t>
  </si>
  <si>
    <t>RP3595</t>
  </si>
  <si>
    <t>11-06-2015 12:15</t>
  </si>
  <si>
    <t>11-06-2015 12:25</t>
  </si>
  <si>
    <t>16:34</t>
  </si>
  <si>
    <t>16:41</t>
  </si>
  <si>
    <t>1308</t>
  </si>
  <si>
    <t>RP3599</t>
  </si>
  <si>
    <t>11-06-2015 16:34</t>
  </si>
  <si>
    <t>11-06-2015 16:41</t>
  </si>
  <si>
    <t>16:45</t>
  </si>
  <si>
    <t>1309</t>
  </si>
  <si>
    <t>RP3600</t>
  </si>
  <si>
    <t>11-06-2015 16:36</t>
  </si>
  <si>
    <t>11-06-2015 16:45</t>
  </si>
  <si>
    <t>12-Jun-15</t>
  </si>
  <si>
    <t>11:25</t>
  </si>
  <si>
    <t>-7</t>
  </si>
  <si>
    <t>2 TO 3 TON ROCK</t>
  </si>
  <si>
    <t>RP3602</t>
  </si>
  <si>
    <t>12-06-2015 11:11</t>
  </si>
  <si>
    <t>12-06-2015 11:25</t>
  </si>
  <si>
    <t>14:36</t>
  </si>
  <si>
    <t>15:26</t>
  </si>
  <si>
    <t>GJ26T1279</t>
  </si>
  <si>
    <t>616</t>
  </si>
  <si>
    <t>-1</t>
  </si>
  <si>
    <t>1TO500 KG</t>
  </si>
  <si>
    <t>12-06-2015 14:36</t>
  </si>
  <si>
    <t>12-06-2015 15:26</t>
  </si>
  <si>
    <t>14:43</t>
  </si>
  <si>
    <t>14:54</t>
  </si>
  <si>
    <t>GJ12AU6986</t>
  </si>
  <si>
    <t>614</t>
  </si>
  <si>
    <t>RP44812</t>
  </si>
  <si>
    <t>12-06-2015 14:43</t>
  </si>
  <si>
    <t>12-06-2015 14:54</t>
  </si>
  <si>
    <t>14:48</t>
  </si>
  <si>
    <t>14:59</t>
  </si>
  <si>
    <t>GJ12Z4699</t>
  </si>
  <si>
    <t>615</t>
  </si>
  <si>
    <t>RP44815</t>
  </si>
  <si>
    <t>12-06-2015 14:48</t>
  </si>
  <si>
    <t>12-06-2015 14:59</t>
  </si>
  <si>
    <t>15:34</t>
  </si>
  <si>
    <t>15:58</t>
  </si>
  <si>
    <t>GRADATION</t>
  </si>
  <si>
    <t>12-06-2015 15:34</t>
  </si>
  <si>
    <t>12-06-2015 15:58</t>
  </si>
  <si>
    <t>15:47</t>
  </si>
  <si>
    <t>15:54</t>
  </si>
  <si>
    <t>100KG GRADTION</t>
  </si>
  <si>
    <t>12-06-2015 15:47</t>
  </si>
  <si>
    <t>12-06-2015 15:54</t>
  </si>
  <si>
    <t>Remarks</t>
  </si>
  <si>
    <t>RAVJI MANJI SORATHIYA &amp; CO.</t>
  </si>
  <si>
    <t>DOSA SAVA GADHAVI</t>
  </si>
  <si>
    <t>TURK ABDUL SATTAR H MITHANI</t>
  </si>
  <si>
    <t>HARESH CONSTRUCTION CO.</t>
  </si>
  <si>
    <t>HARIBHAI K. GADHAVI</t>
  </si>
  <si>
    <t>MARUTI DEVELOPERS</t>
  </si>
  <si>
    <t>SAKHARA CONSTRUCTION</t>
  </si>
  <si>
    <t>Date</t>
  </si>
  <si>
    <t>Sl_No</t>
  </si>
  <si>
    <t>Challan No</t>
  </si>
  <si>
    <t>Prod_Name</t>
  </si>
  <si>
    <t>Source</t>
  </si>
  <si>
    <t>Vehicle No</t>
  </si>
  <si>
    <t>Tare Weight</t>
  </si>
  <si>
    <t>Gross Weight</t>
  </si>
  <si>
    <t>Net Weight</t>
  </si>
  <si>
    <t>Unique No</t>
  </si>
  <si>
    <t>Contractors Name</t>
  </si>
  <si>
    <t>Name as in SAP</t>
  </si>
  <si>
    <t>Name as in Weigh Bridge Slip</t>
  </si>
  <si>
    <t>Wb Remarks</t>
  </si>
  <si>
    <t xml:space="preserve">Remarks </t>
  </si>
  <si>
    <t>Dumping started from 10/06/2015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</si>
</sst>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&quot;M/s.&quot;\ @"/>
  </numFmts>
  <fonts count="11">
    <font>
      <sz val="11"/>
      <color theme="1"/>
      <name val="Calibri"/>
      <family val="2"/>
      <scheme val="minor"/>
    </font>
    <font>
      <sz val="14"/>
      <color theme="1"/>
      <name val="Adani Regular"/>
    </font>
    <font>
      <sz val="12"/>
      <color theme="1"/>
      <name val="Adani Regular"/>
    </font>
    <font>
      <b/>
      <sz val="14"/>
      <color theme="1"/>
      <name val="Adani Regular"/>
    </font>
    <font>
      <b/>
      <sz val="14"/>
      <color theme="1"/>
      <name val="Calibri"/>
      <family val="2"/>
      <scheme val="minor"/>
    </font>
    <font>
      <b/>
      <sz val="14"/>
      <color indexed="8"/>
      <name val="Adani Regular"/>
    </font>
    <font>
      <b/>
      <sz val="12"/>
      <color theme="1"/>
      <name val="Adani Regular"/>
    </font>
    <font>
      <sz val="10"/>
      <color theme="1"/>
      <name val="Adani Regular"/>
    </font>
    <font>
      <sz val="10"/>
      <color rgb="FFFF0000"/>
      <name val="Adani Regula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2" fillId="2" borderId="0" xfId="0" applyNumberFormat="1" applyFont="1" applyFill="1"/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zoomScaleNormal="100" zoomScaleSheetLayoutView="150" workbookViewId="0">
      <selection activeCell="G3" sqref="G3"/>
    </sheetView>
  </sheetViews>
  <sheetFormatPr defaultRowHeight="16.5"/>
  <cols>
    <col min="1" max="1" width="35" style="3" bestFit="1" customWidth="1"/>
    <col min="2" max="2" width="39.28515625" style="3" bestFit="1" customWidth="1"/>
    <col min="3" max="3" width="13" style="3" bestFit="1" customWidth="1"/>
    <col min="4" max="16384" width="9.140625" style="3"/>
  </cols>
  <sheetData>
    <row r="1" spans="1:7" s="21" customFormat="1">
      <c r="A1" s="21" t="s">
        <v>247</v>
      </c>
      <c r="B1" s="21" t="s">
        <v>246</v>
      </c>
      <c r="C1" s="21" t="s">
        <v>244</v>
      </c>
    </row>
    <row r="2" spans="1:7">
      <c r="A2" s="3" t="s">
        <v>42</v>
      </c>
      <c r="B2" s="3" t="str">
        <f>RMS!B1</f>
        <v>RAVJI MANJI SORATHIYA &amp; CO.</v>
      </c>
      <c r="C2" s="3">
        <v>1</v>
      </c>
      <c r="G2" s="3" t="s">
        <v>250</v>
      </c>
    </row>
    <row r="3" spans="1:7">
      <c r="A3" s="3" t="s">
        <v>59</v>
      </c>
      <c r="B3" s="3" t="str">
        <f>DSG!B1</f>
        <v>DOSA SAVA GADHAVI</v>
      </c>
      <c r="C3" s="3">
        <v>2</v>
      </c>
    </row>
    <row r="4" spans="1:7">
      <c r="A4" s="3" t="s">
        <v>94</v>
      </c>
      <c r="B4" s="3" t="str">
        <f>Mithani!B1</f>
        <v>TURK ABDUL SATTAR H MITHANI</v>
      </c>
      <c r="C4" s="3">
        <v>3</v>
      </c>
    </row>
    <row r="5" spans="1:7">
      <c r="B5" s="3" t="str">
        <f>HCC!B1</f>
        <v>HARESH CONSTRUCTION CO.</v>
      </c>
      <c r="C5" s="3">
        <v>4</v>
      </c>
    </row>
    <row r="6" spans="1:7">
      <c r="B6" s="3" t="str">
        <f>'HK Gadhavi'!B1</f>
        <v>HARIBHAI K. GADHAVI</v>
      </c>
      <c r="C6" s="3">
        <v>5</v>
      </c>
    </row>
    <row r="7" spans="1:7">
      <c r="B7" s="3" t="str">
        <f>Maruti!B1</f>
        <v>MARUTI DEVELOPERS</v>
      </c>
      <c r="C7" s="3">
        <v>6</v>
      </c>
    </row>
    <row r="8" spans="1:7">
      <c r="B8" s="3" t="str">
        <f>'Sakhara Const'!B1</f>
        <v>SAKHARA CONSTRUCTION</v>
      </c>
      <c r="C8" s="3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8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7" sqref="A7"/>
    </sheetView>
  </sheetViews>
  <sheetFormatPr defaultColWidth="16.28515625" defaultRowHeight="13.5"/>
  <cols>
    <col min="1" max="1" width="13" style="17" bestFit="1" customWidth="1"/>
    <col min="2" max="2" width="35" style="17" customWidth="1"/>
    <col min="3" max="3" width="10.42578125" style="4" bestFit="1" customWidth="1"/>
    <col min="4" max="4" width="11.140625" style="19" bestFit="1" customWidth="1"/>
    <col min="5" max="5" width="9.5703125" style="4" bestFit="1" customWidth="1"/>
    <col min="6" max="6" width="11.140625" style="4" bestFit="1" customWidth="1"/>
    <col min="7" max="7" width="6.85546875" style="19" bestFit="1" customWidth="1"/>
    <col min="8" max="8" width="8.7109375" style="4" bestFit="1" customWidth="1"/>
    <col min="9" max="9" width="9.140625" style="4" bestFit="1" customWidth="1"/>
    <col min="10" max="10" width="13.5703125" style="19" bestFit="1" customWidth="1"/>
    <col min="11" max="11" width="9" style="19" bestFit="1" customWidth="1"/>
    <col min="12" max="12" width="11" style="4" customWidth="1"/>
    <col min="13" max="13" width="7.42578125" style="4" bestFit="1" customWidth="1"/>
    <col min="14" max="14" width="17.28515625" style="19" bestFit="1" customWidth="1"/>
    <col min="15" max="15" width="13.7109375" style="4" bestFit="1" customWidth="1"/>
    <col min="16" max="16" width="26.5703125" style="4" bestFit="1" customWidth="1"/>
    <col min="17" max="17" width="13.5703125" style="4" bestFit="1" customWidth="1"/>
    <col min="18" max="18" width="24.7109375" style="4" bestFit="1" customWidth="1"/>
    <col min="19" max="19" width="15.140625" style="4" bestFit="1" customWidth="1"/>
    <col min="20" max="20" width="15.85546875" style="19" bestFit="1" customWidth="1"/>
    <col min="21" max="21" width="8.140625" style="4" customWidth="1"/>
    <col min="22" max="22" width="17.5703125" style="19" bestFit="1" customWidth="1"/>
    <col min="23" max="23" width="7.28515625" style="19" bestFit="1" customWidth="1"/>
    <col min="24" max="25" width="7.5703125" style="19" bestFit="1" customWidth="1"/>
    <col min="26" max="26" width="13.140625" style="4" bestFit="1" customWidth="1"/>
    <col min="27" max="27" width="9.42578125" style="4" bestFit="1" customWidth="1"/>
    <col min="28" max="28" width="9.5703125" style="4" bestFit="1" customWidth="1"/>
    <col min="29" max="29" width="9.140625" style="4" bestFit="1" customWidth="1"/>
    <col min="30" max="30" width="4.42578125" style="4" bestFit="1" customWidth="1"/>
    <col min="31" max="31" width="9.7109375" style="4" bestFit="1" customWidth="1"/>
    <col min="32" max="32" width="17.85546875" style="4" bestFit="1" customWidth="1"/>
    <col min="33" max="33" width="17.7109375" style="4" bestFit="1" customWidth="1"/>
    <col min="34" max="34" width="17.28515625" style="4" bestFit="1" customWidth="1"/>
    <col min="35" max="35" width="13.140625" style="4" bestFit="1" customWidth="1"/>
    <col min="36" max="36" width="15.140625" style="5" bestFit="1" customWidth="1"/>
    <col min="37" max="16384" width="16.28515625" style="5"/>
  </cols>
  <sheetData>
    <row r="1" spans="1:37" s="8" customFormat="1" ht="16.5">
      <c r="A1" s="16" t="s">
        <v>244</v>
      </c>
      <c r="B1" s="16" t="s">
        <v>245</v>
      </c>
      <c r="C1" s="11" t="s">
        <v>0</v>
      </c>
      <c r="D1" s="18" t="s">
        <v>1</v>
      </c>
      <c r="E1" s="11" t="s">
        <v>2</v>
      </c>
      <c r="F1" s="11" t="s">
        <v>3</v>
      </c>
      <c r="G1" s="18" t="s">
        <v>4</v>
      </c>
      <c r="H1" s="11" t="s">
        <v>5</v>
      </c>
      <c r="I1" s="11" t="s">
        <v>6</v>
      </c>
      <c r="J1" s="18" t="s">
        <v>7</v>
      </c>
      <c r="K1" s="18" t="s">
        <v>8</v>
      </c>
      <c r="L1" s="11" t="s">
        <v>9</v>
      </c>
      <c r="M1" s="11" t="s">
        <v>10</v>
      </c>
      <c r="N1" s="18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8" t="s">
        <v>17</v>
      </c>
      <c r="U1" s="11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1" t="s">
        <v>23</v>
      </c>
      <c r="AA1" s="11" t="s">
        <v>24</v>
      </c>
      <c r="AB1" s="11" t="s">
        <v>25</v>
      </c>
      <c r="AC1" s="11" t="s">
        <v>26</v>
      </c>
      <c r="AD1" s="11" t="s">
        <v>27</v>
      </c>
      <c r="AE1" s="11" t="s">
        <v>28</v>
      </c>
      <c r="AF1" s="11" t="s">
        <v>29</v>
      </c>
      <c r="AG1" s="11" t="s">
        <v>30</v>
      </c>
      <c r="AH1" s="11" t="s">
        <v>31</v>
      </c>
      <c r="AI1" s="11" t="s">
        <v>32</v>
      </c>
      <c r="AJ1" s="11" t="s">
        <v>248</v>
      </c>
      <c r="AK1" s="8" t="s">
        <v>227</v>
      </c>
    </row>
    <row r="2" spans="1:37" s="9" customFormat="1" ht="16.5">
      <c r="A2" s="16"/>
      <c r="B2" s="16"/>
      <c r="C2" s="11"/>
      <c r="D2" s="18"/>
      <c r="E2" s="11"/>
      <c r="F2" s="11"/>
      <c r="G2" s="18"/>
      <c r="H2" s="11"/>
      <c r="I2" s="11"/>
      <c r="J2" s="18"/>
      <c r="K2" s="18"/>
      <c r="L2" s="11"/>
      <c r="M2" s="11"/>
      <c r="N2" s="18"/>
      <c r="O2" s="11"/>
      <c r="P2" s="11"/>
      <c r="Q2" s="11"/>
      <c r="R2" s="11"/>
      <c r="S2" s="11"/>
      <c r="T2" s="18"/>
      <c r="U2" s="11"/>
      <c r="V2" s="18"/>
      <c r="W2" s="18"/>
      <c r="X2" s="18"/>
      <c r="Y2" s="18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7">
      <c r="A3" s="17">
        <f>VLOOKUP(P3,'Contractors List'!$A$2:$C$23,3,0)</f>
        <v>1</v>
      </c>
      <c r="B3" s="17" t="str">
        <f>VLOOKUP(P3,'Contractors List'!$A$2:$C$19,2,0)</f>
        <v>RAVJI MANJI SORATHIYA &amp; CO.</v>
      </c>
      <c r="C3" s="4" t="s">
        <v>33</v>
      </c>
      <c r="D3" s="19" t="s">
        <v>34</v>
      </c>
      <c r="E3" s="4" t="s">
        <v>35</v>
      </c>
      <c r="F3" s="4" t="s">
        <v>36</v>
      </c>
      <c r="G3" s="19">
        <v>442</v>
      </c>
      <c r="H3" s="4" t="s">
        <v>37</v>
      </c>
      <c r="I3" s="4" t="s">
        <v>37</v>
      </c>
      <c r="J3" s="19" t="s">
        <v>38</v>
      </c>
      <c r="K3" s="19" t="s">
        <v>39</v>
      </c>
      <c r="L3" s="4" t="s">
        <v>33</v>
      </c>
      <c r="M3" s="4" t="s">
        <v>40</v>
      </c>
      <c r="N3" s="19" t="s">
        <v>41</v>
      </c>
      <c r="O3" s="4" t="s">
        <v>40</v>
      </c>
      <c r="P3" s="4" t="s">
        <v>42</v>
      </c>
      <c r="Q3" s="4" t="s">
        <v>43</v>
      </c>
      <c r="R3" s="4" t="s">
        <v>44</v>
      </c>
      <c r="S3" s="4" t="s">
        <v>45</v>
      </c>
      <c r="T3" s="19" t="s">
        <v>46</v>
      </c>
      <c r="U3" s="4" t="s">
        <v>39</v>
      </c>
      <c r="V3" s="19" t="s">
        <v>39</v>
      </c>
      <c r="W3" s="10">
        <v>0</v>
      </c>
      <c r="X3" s="10">
        <v>0</v>
      </c>
      <c r="Y3" s="10">
        <v>0</v>
      </c>
      <c r="Z3" s="4">
        <v>0</v>
      </c>
      <c r="AA3" s="4">
        <v>30</v>
      </c>
      <c r="AB3" s="4">
        <v>0</v>
      </c>
      <c r="AC3" s="4">
        <v>0</v>
      </c>
      <c r="AD3" s="4" t="s">
        <v>47</v>
      </c>
      <c r="AE3" s="4" t="s">
        <v>48</v>
      </c>
      <c r="AF3" s="4" t="s">
        <v>49</v>
      </c>
      <c r="AG3" s="4" t="s">
        <v>50</v>
      </c>
      <c r="AH3" s="4" t="s">
        <v>39</v>
      </c>
      <c r="AI3" s="4" t="s">
        <v>39</v>
      </c>
    </row>
    <row r="4" spans="1:37">
      <c r="A4" s="17">
        <f>VLOOKUP(P4,'Contractors List'!$A$2:$C$23,3,0)</f>
        <v>2</v>
      </c>
      <c r="B4" s="17" t="str">
        <f>VLOOKUP(P4,'Contractors List'!$A$2:$C$19,2,0)</f>
        <v>DOSA SAVA GADHAVI</v>
      </c>
      <c r="C4" s="4" t="s">
        <v>51</v>
      </c>
      <c r="D4" s="19" t="s">
        <v>51</v>
      </c>
      <c r="E4" s="4" t="s">
        <v>52</v>
      </c>
      <c r="F4" s="4" t="s">
        <v>53</v>
      </c>
      <c r="G4" s="19">
        <v>497</v>
      </c>
      <c r="H4" s="4" t="s">
        <v>37</v>
      </c>
      <c r="I4" s="4" t="s">
        <v>37</v>
      </c>
      <c r="J4" s="19" t="s">
        <v>54</v>
      </c>
      <c r="K4" s="19" t="s">
        <v>55</v>
      </c>
      <c r="L4" s="4" t="s">
        <v>51</v>
      </c>
      <c r="M4" s="4" t="s">
        <v>56</v>
      </c>
      <c r="N4" s="19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19" t="s">
        <v>63</v>
      </c>
      <c r="U4" s="4" t="s">
        <v>39</v>
      </c>
      <c r="V4" s="19" t="s">
        <v>64</v>
      </c>
      <c r="W4" s="19">
        <v>10380</v>
      </c>
      <c r="X4" s="19">
        <v>33380</v>
      </c>
      <c r="Y4" s="19">
        <v>23000</v>
      </c>
      <c r="Z4" s="4">
        <v>1</v>
      </c>
      <c r="AA4" s="4">
        <v>22999</v>
      </c>
      <c r="AB4" s="4">
        <v>0</v>
      </c>
      <c r="AC4" s="4">
        <v>0</v>
      </c>
      <c r="AD4" s="4" t="s">
        <v>47</v>
      </c>
      <c r="AE4" s="4" t="s">
        <v>48</v>
      </c>
      <c r="AF4" s="4" t="s">
        <v>65</v>
      </c>
      <c r="AG4" s="4" t="s">
        <v>66</v>
      </c>
      <c r="AH4" s="4" t="s">
        <v>39</v>
      </c>
      <c r="AI4" s="4" t="s">
        <v>39</v>
      </c>
    </row>
    <row r="5" spans="1:37">
      <c r="A5" s="17">
        <f>VLOOKUP(P5,'Contractors List'!$A$2:$C$23,3,0)</f>
        <v>2</v>
      </c>
      <c r="B5" s="17" t="str">
        <f>VLOOKUP(P5,'Contractors List'!$A$2:$C$19,2,0)</f>
        <v>DOSA SAVA GADHAVI</v>
      </c>
      <c r="C5" s="4" t="s">
        <v>51</v>
      </c>
      <c r="D5" s="19" t="s">
        <v>51</v>
      </c>
      <c r="E5" s="4" t="s">
        <v>67</v>
      </c>
      <c r="F5" s="4" t="s">
        <v>68</v>
      </c>
      <c r="G5" s="19">
        <v>498</v>
      </c>
      <c r="H5" s="4" t="s">
        <v>37</v>
      </c>
      <c r="I5" s="4" t="s">
        <v>37</v>
      </c>
      <c r="J5" s="19" t="s">
        <v>69</v>
      </c>
      <c r="K5" s="19" t="s">
        <v>70</v>
      </c>
      <c r="L5" s="4" t="s">
        <v>51</v>
      </c>
      <c r="M5" s="4" t="s">
        <v>56</v>
      </c>
      <c r="N5" s="19" t="s">
        <v>57</v>
      </c>
      <c r="O5" s="4" t="s">
        <v>58</v>
      </c>
      <c r="P5" s="4" t="s">
        <v>59</v>
      </c>
      <c r="Q5" s="4" t="s">
        <v>60</v>
      </c>
      <c r="R5" s="4" t="s">
        <v>61</v>
      </c>
      <c r="S5" s="4" t="s">
        <v>62</v>
      </c>
      <c r="T5" s="19" t="s">
        <v>63</v>
      </c>
      <c r="U5" s="4" t="s">
        <v>39</v>
      </c>
      <c r="V5" s="19" t="s">
        <v>71</v>
      </c>
      <c r="W5" s="19">
        <v>10510</v>
      </c>
      <c r="X5" s="19">
        <v>32600</v>
      </c>
      <c r="Y5" s="19">
        <v>22090</v>
      </c>
      <c r="Z5" s="4">
        <v>2</v>
      </c>
      <c r="AA5" s="4">
        <v>22088</v>
      </c>
      <c r="AB5" s="4">
        <v>0</v>
      </c>
      <c r="AC5" s="4">
        <v>0</v>
      </c>
      <c r="AD5" s="4" t="s">
        <v>47</v>
      </c>
      <c r="AE5" s="4" t="s">
        <v>48</v>
      </c>
      <c r="AF5" s="4" t="s">
        <v>72</v>
      </c>
      <c r="AG5" s="4" t="s">
        <v>73</v>
      </c>
      <c r="AH5" s="4" t="s">
        <v>39</v>
      </c>
      <c r="AI5" s="4" t="s">
        <v>39</v>
      </c>
    </row>
    <row r="6" spans="1:37">
      <c r="A6" s="17">
        <f>VLOOKUP(P6,'Contractors List'!$A$2:$C$23,3,0)</f>
        <v>2</v>
      </c>
      <c r="B6" s="17" t="str">
        <f>VLOOKUP(P6,'Contractors List'!$A$2:$C$19,2,0)</f>
        <v>DOSA SAVA GADHAVI</v>
      </c>
      <c r="C6" s="4" t="s">
        <v>51</v>
      </c>
      <c r="D6" s="19" t="s">
        <v>51</v>
      </c>
      <c r="E6" s="4" t="s">
        <v>74</v>
      </c>
      <c r="F6" s="4" t="s">
        <v>75</v>
      </c>
      <c r="G6" s="19">
        <v>499</v>
      </c>
      <c r="H6" s="4" t="s">
        <v>37</v>
      </c>
      <c r="I6" s="4" t="s">
        <v>37</v>
      </c>
      <c r="J6" s="19" t="s">
        <v>76</v>
      </c>
      <c r="K6" s="19" t="s">
        <v>77</v>
      </c>
      <c r="L6" s="4" t="s">
        <v>51</v>
      </c>
      <c r="M6" s="4" t="s">
        <v>56</v>
      </c>
      <c r="N6" s="19" t="s">
        <v>57</v>
      </c>
      <c r="O6" s="4" t="s">
        <v>58</v>
      </c>
      <c r="P6" s="4" t="s">
        <v>59</v>
      </c>
      <c r="Q6" s="4" t="s">
        <v>60</v>
      </c>
      <c r="R6" s="4" t="s">
        <v>61</v>
      </c>
      <c r="S6" s="4" t="s">
        <v>78</v>
      </c>
      <c r="T6" s="19" t="s">
        <v>79</v>
      </c>
      <c r="U6" s="4" t="s">
        <v>39</v>
      </c>
      <c r="V6" s="19" t="s">
        <v>80</v>
      </c>
      <c r="W6" s="19">
        <v>9770</v>
      </c>
      <c r="X6" s="19">
        <v>31340</v>
      </c>
      <c r="Y6" s="19">
        <v>21570</v>
      </c>
      <c r="Z6" s="4">
        <v>3</v>
      </c>
      <c r="AA6" s="4">
        <v>21567</v>
      </c>
      <c r="AB6" s="4">
        <v>0</v>
      </c>
      <c r="AC6" s="4">
        <v>0</v>
      </c>
      <c r="AD6" s="4" t="s">
        <v>47</v>
      </c>
      <c r="AE6" s="4" t="s">
        <v>48</v>
      </c>
      <c r="AF6" s="4" t="s">
        <v>81</v>
      </c>
      <c r="AG6" s="4" t="s">
        <v>82</v>
      </c>
      <c r="AH6" s="4" t="s">
        <v>39</v>
      </c>
      <c r="AI6" s="4" t="s">
        <v>39</v>
      </c>
    </row>
    <row r="7" spans="1:37">
      <c r="A7" s="17">
        <f>VLOOKUP(P7,'Contractors List'!$A$2:$C$23,3,0)</f>
        <v>2</v>
      </c>
      <c r="B7" s="17" t="str">
        <f>VLOOKUP(P7,'Contractors List'!$A$2:$C$19,2,0)</f>
        <v>DOSA SAVA GADHAVI</v>
      </c>
      <c r="C7" s="4" t="s">
        <v>51</v>
      </c>
      <c r="D7" s="19" t="s">
        <v>51</v>
      </c>
      <c r="E7" s="4" t="s">
        <v>83</v>
      </c>
      <c r="F7" s="4" t="s">
        <v>84</v>
      </c>
      <c r="G7" s="19">
        <v>500</v>
      </c>
      <c r="H7" s="4" t="s">
        <v>37</v>
      </c>
      <c r="I7" s="4" t="s">
        <v>37</v>
      </c>
      <c r="J7" s="19" t="s">
        <v>85</v>
      </c>
      <c r="K7" s="19" t="s">
        <v>86</v>
      </c>
      <c r="L7" s="4" t="s">
        <v>51</v>
      </c>
      <c r="M7" s="4" t="s">
        <v>56</v>
      </c>
      <c r="N7" s="19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78</v>
      </c>
      <c r="T7" s="19" t="s">
        <v>79</v>
      </c>
      <c r="U7" s="4" t="s">
        <v>39</v>
      </c>
      <c r="V7" s="19" t="s">
        <v>87</v>
      </c>
      <c r="W7" s="19">
        <v>10110</v>
      </c>
      <c r="X7" s="19">
        <v>30730</v>
      </c>
      <c r="Y7" s="19">
        <v>20620</v>
      </c>
      <c r="Z7" s="4">
        <v>4</v>
      </c>
      <c r="AA7" s="4">
        <v>20616</v>
      </c>
      <c r="AB7" s="4">
        <v>0</v>
      </c>
      <c r="AC7" s="4">
        <v>0</v>
      </c>
      <c r="AD7" s="4" t="s">
        <v>47</v>
      </c>
      <c r="AE7" s="4" t="s">
        <v>48</v>
      </c>
      <c r="AF7" s="4" t="s">
        <v>88</v>
      </c>
      <c r="AG7" s="4" t="s">
        <v>89</v>
      </c>
      <c r="AH7" s="4" t="s">
        <v>39</v>
      </c>
      <c r="AI7" s="4" t="s">
        <v>39</v>
      </c>
    </row>
    <row r="8" spans="1:37">
      <c r="A8" s="17">
        <f>VLOOKUP(P8,'Contractors List'!$A$2:$C$23,3,0)</f>
        <v>3</v>
      </c>
      <c r="B8" s="17" t="str">
        <f>VLOOKUP(P8,'Contractors List'!$A$2:$C$19,2,0)</f>
        <v>TURK ABDUL SATTAR H MITHANI</v>
      </c>
      <c r="C8" s="4" t="s">
        <v>51</v>
      </c>
      <c r="D8" s="19" t="s">
        <v>51</v>
      </c>
      <c r="E8" s="4" t="s">
        <v>90</v>
      </c>
      <c r="F8" s="4" t="s">
        <v>91</v>
      </c>
      <c r="G8" s="19">
        <v>501</v>
      </c>
      <c r="H8" s="4" t="s">
        <v>37</v>
      </c>
      <c r="I8" s="4" t="s">
        <v>37</v>
      </c>
      <c r="J8" s="19" t="s">
        <v>92</v>
      </c>
      <c r="K8" s="19" t="s">
        <v>93</v>
      </c>
      <c r="L8" s="4" t="s">
        <v>51</v>
      </c>
      <c r="M8" s="4" t="s">
        <v>56</v>
      </c>
      <c r="N8" s="19" t="s">
        <v>57</v>
      </c>
      <c r="O8" s="4" t="s">
        <v>62</v>
      </c>
      <c r="P8" s="4" t="s">
        <v>94</v>
      </c>
      <c r="Q8" s="4" t="s">
        <v>78</v>
      </c>
      <c r="R8" s="4" t="s">
        <v>95</v>
      </c>
      <c r="S8" s="4" t="s">
        <v>78</v>
      </c>
      <c r="T8" s="19" t="s">
        <v>79</v>
      </c>
      <c r="U8" s="4" t="s">
        <v>39</v>
      </c>
      <c r="V8" s="19" t="s">
        <v>96</v>
      </c>
      <c r="W8" s="19">
        <v>10300</v>
      </c>
      <c r="X8" s="19">
        <v>30910</v>
      </c>
      <c r="Y8" s="19">
        <v>20610</v>
      </c>
      <c r="Z8" s="4">
        <v>5</v>
      </c>
      <c r="AA8" s="4">
        <v>20605</v>
      </c>
      <c r="AB8" s="4">
        <v>0</v>
      </c>
      <c r="AC8" s="4">
        <v>0</v>
      </c>
      <c r="AD8" s="4" t="s">
        <v>47</v>
      </c>
      <c r="AE8" s="4" t="s">
        <v>48</v>
      </c>
      <c r="AF8" s="4" t="s">
        <v>97</v>
      </c>
      <c r="AG8" s="4" t="s">
        <v>98</v>
      </c>
      <c r="AH8" s="4" t="s">
        <v>39</v>
      </c>
      <c r="AI8" s="4" t="s">
        <v>39</v>
      </c>
    </row>
    <row r="9" spans="1:37">
      <c r="A9" s="17">
        <f>VLOOKUP(P9,'Contractors List'!$A$2:$C$23,3,0)</f>
        <v>3</v>
      </c>
      <c r="B9" s="17" t="str">
        <f>VLOOKUP(P9,'Contractors List'!$A$2:$C$19,2,0)</f>
        <v>TURK ABDUL SATTAR H MITHANI</v>
      </c>
      <c r="C9" s="4" t="s">
        <v>51</v>
      </c>
      <c r="D9" s="19" t="s">
        <v>51</v>
      </c>
      <c r="E9" s="4" t="s">
        <v>99</v>
      </c>
      <c r="F9" s="4" t="s">
        <v>100</v>
      </c>
      <c r="G9" s="19">
        <v>502</v>
      </c>
      <c r="H9" s="4" t="s">
        <v>37</v>
      </c>
      <c r="I9" s="4" t="s">
        <v>37</v>
      </c>
      <c r="J9" s="19" t="s">
        <v>101</v>
      </c>
      <c r="K9" s="19" t="s">
        <v>102</v>
      </c>
      <c r="L9" s="4" t="s">
        <v>51</v>
      </c>
      <c r="M9" s="4" t="s">
        <v>56</v>
      </c>
      <c r="N9" s="19" t="s">
        <v>57</v>
      </c>
      <c r="O9" s="4" t="s">
        <v>62</v>
      </c>
      <c r="P9" s="4" t="s">
        <v>94</v>
      </c>
      <c r="Q9" s="4" t="s">
        <v>78</v>
      </c>
      <c r="R9" s="4" t="s">
        <v>95</v>
      </c>
      <c r="S9" s="4" t="s">
        <v>78</v>
      </c>
      <c r="T9" s="19" t="s">
        <v>79</v>
      </c>
      <c r="U9" s="4" t="s">
        <v>39</v>
      </c>
      <c r="V9" s="19" t="s">
        <v>103</v>
      </c>
      <c r="W9" s="19">
        <v>9680</v>
      </c>
      <c r="X9" s="19">
        <v>32490</v>
      </c>
      <c r="Y9" s="19">
        <v>22810</v>
      </c>
      <c r="Z9" s="4">
        <v>6</v>
      </c>
      <c r="AA9" s="4">
        <v>22804</v>
      </c>
      <c r="AB9" s="4">
        <v>0</v>
      </c>
      <c r="AC9" s="4">
        <v>0</v>
      </c>
      <c r="AD9" s="4" t="s">
        <v>47</v>
      </c>
      <c r="AE9" s="4" t="s">
        <v>48</v>
      </c>
      <c r="AF9" s="4" t="s">
        <v>104</v>
      </c>
      <c r="AG9" s="4" t="s">
        <v>105</v>
      </c>
      <c r="AH9" s="4" t="s">
        <v>39</v>
      </c>
      <c r="AI9" s="4" t="s">
        <v>39</v>
      </c>
    </row>
    <row r="10" spans="1:37">
      <c r="A10" s="17">
        <f>VLOOKUP(P10,'Contractors List'!$A$2:$C$23,3,0)</f>
        <v>2</v>
      </c>
      <c r="B10" s="17" t="str">
        <f>VLOOKUP(P10,'Contractors List'!$A$2:$C$19,2,0)</f>
        <v>DOSA SAVA GADHAVI</v>
      </c>
      <c r="C10" s="4" t="s">
        <v>51</v>
      </c>
      <c r="D10" s="19" t="s">
        <v>51</v>
      </c>
      <c r="E10" s="4" t="s">
        <v>106</v>
      </c>
      <c r="F10" s="4" t="s">
        <v>107</v>
      </c>
      <c r="G10" s="19">
        <v>503</v>
      </c>
      <c r="H10" s="4" t="s">
        <v>108</v>
      </c>
      <c r="I10" s="4" t="s">
        <v>108</v>
      </c>
      <c r="J10" s="19" t="s">
        <v>69</v>
      </c>
      <c r="K10" s="19" t="s">
        <v>109</v>
      </c>
      <c r="L10" s="4" t="s">
        <v>51</v>
      </c>
      <c r="M10" s="4" t="s">
        <v>56</v>
      </c>
      <c r="N10" s="19" t="s">
        <v>57</v>
      </c>
      <c r="O10" s="4" t="s">
        <v>58</v>
      </c>
      <c r="P10" s="4" t="s">
        <v>59</v>
      </c>
      <c r="Q10" s="4" t="s">
        <v>60</v>
      </c>
      <c r="R10" s="4" t="s">
        <v>61</v>
      </c>
      <c r="S10" s="4" t="s">
        <v>62</v>
      </c>
      <c r="T10" s="19" t="s">
        <v>63</v>
      </c>
      <c r="U10" s="4" t="s">
        <v>39</v>
      </c>
      <c r="V10" s="19" t="s">
        <v>110</v>
      </c>
      <c r="W10" s="19">
        <v>10580</v>
      </c>
      <c r="X10" s="19">
        <v>32820</v>
      </c>
      <c r="Y10" s="19">
        <v>22240</v>
      </c>
      <c r="Z10" s="4">
        <v>0</v>
      </c>
      <c r="AA10" s="4">
        <v>22240</v>
      </c>
      <c r="AB10" s="4">
        <v>0</v>
      </c>
      <c r="AC10" s="4">
        <v>0</v>
      </c>
      <c r="AD10" s="4" t="s">
        <v>47</v>
      </c>
      <c r="AE10" s="4" t="s">
        <v>48</v>
      </c>
      <c r="AF10" s="4" t="s">
        <v>111</v>
      </c>
      <c r="AG10" s="4" t="s">
        <v>112</v>
      </c>
      <c r="AH10" s="4" t="s">
        <v>39</v>
      </c>
      <c r="AI10" s="4" t="s">
        <v>39</v>
      </c>
    </row>
    <row r="11" spans="1:37">
      <c r="A11" s="17">
        <f>VLOOKUP(P11,'Contractors List'!$A$2:$C$23,3,0)</f>
        <v>2</v>
      </c>
      <c r="B11" s="17" t="str">
        <f>VLOOKUP(P11,'Contractors List'!$A$2:$C$19,2,0)</f>
        <v>DOSA SAVA GADHAVI</v>
      </c>
      <c r="C11" s="4" t="s">
        <v>51</v>
      </c>
      <c r="D11" s="19" t="s">
        <v>51</v>
      </c>
      <c r="E11" s="4" t="s">
        <v>113</v>
      </c>
      <c r="F11" s="4" t="s">
        <v>114</v>
      </c>
      <c r="G11" s="19">
        <v>504</v>
      </c>
      <c r="H11" s="4" t="s">
        <v>108</v>
      </c>
      <c r="I11" s="4" t="s">
        <v>108</v>
      </c>
      <c r="J11" s="19" t="s">
        <v>76</v>
      </c>
      <c r="K11" s="19" t="s">
        <v>115</v>
      </c>
      <c r="L11" s="4" t="s">
        <v>51</v>
      </c>
      <c r="M11" s="4" t="s">
        <v>56</v>
      </c>
      <c r="N11" s="19" t="s">
        <v>57</v>
      </c>
      <c r="O11" s="4" t="s">
        <v>58</v>
      </c>
      <c r="P11" s="4" t="s">
        <v>59</v>
      </c>
      <c r="Q11" s="4" t="s">
        <v>60</v>
      </c>
      <c r="R11" s="4" t="s">
        <v>61</v>
      </c>
      <c r="S11" s="4" t="s">
        <v>62</v>
      </c>
      <c r="T11" s="19" t="s">
        <v>63</v>
      </c>
      <c r="U11" s="4" t="s">
        <v>39</v>
      </c>
      <c r="V11" s="19" t="s">
        <v>116</v>
      </c>
      <c r="W11" s="19">
        <v>9670</v>
      </c>
      <c r="X11" s="19">
        <v>30740</v>
      </c>
      <c r="Y11" s="19">
        <v>21070</v>
      </c>
      <c r="Z11" s="4">
        <v>0</v>
      </c>
      <c r="AA11" s="4">
        <v>21070</v>
      </c>
      <c r="AB11" s="4">
        <v>0</v>
      </c>
      <c r="AC11" s="4">
        <v>0</v>
      </c>
      <c r="AD11" s="4" t="s">
        <v>47</v>
      </c>
      <c r="AE11" s="4" t="s">
        <v>48</v>
      </c>
      <c r="AF11" s="4" t="s">
        <v>117</v>
      </c>
      <c r="AG11" s="4" t="s">
        <v>118</v>
      </c>
      <c r="AH11" s="4" t="s">
        <v>39</v>
      </c>
      <c r="AI11" s="4" t="s">
        <v>39</v>
      </c>
    </row>
    <row r="12" spans="1:37">
      <c r="A12" s="17">
        <f>VLOOKUP(P12,'Contractors List'!$A$2:$C$23,3,0)</f>
        <v>2</v>
      </c>
      <c r="B12" s="17" t="str">
        <f>VLOOKUP(P12,'Contractors List'!$A$2:$C$19,2,0)</f>
        <v>DOSA SAVA GADHAVI</v>
      </c>
      <c r="C12" s="4" t="s">
        <v>51</v>
      </c>
      <c r="D12" s="19" t="s">
        <v>51</v>
      </c>
      <c r="E12" s="4" t="s">
        <v>119</v>
      </c>
      <c r="F12" s="4" t="s">
        <v>120</v>
      </c>
      <c r="G12" s="19">
        <v>505</v>
      </c>
      <c r="H12" s="4" t="s">
        <v>108</v>
      </c>
      <c r="I12" s="4" t="s">
        <v>108</v>
      </c>
      <c r="J12" s="19" t="s">
        <v>85</v>
      </c>
      <c r="K12" s="19" t="s">
        <v>121</v>
      </c>
      <c r="L12" s="4" t="s">
        <v>51</v>
      </c>
      <c r="M12" s="4" t="s">
        <v>56</v>
      </c>
      <c r="N12" s="19" t="s">
        <v>57</v>
      </c>
      <c r="O12" s="4" t="s">
        <v>58</v>
      </c>
      <c r="P12" s="4" t="s">
        <v>59</v>
      </c>
      <c r="Q12" s="4" t="s">
        <v>60</v>
      </c>
      <c r="R12" s="4" t="s">
        <v>61</v>
      </c>
      <c r="S12" s="4" t="s">
        <v>62</v>
      </c>
      <c r="T12" s="19" t="s">
        <v>63</v>
      </c>
      <c r="U12" s="4" t="s">
        <v>39</v>
      </c>
      <c r="V12" s="19" t="s">
        <v>122</v>
      </c>
      <c r="W12" s="19">
        <v>9780</v>
      </c>
      <c r="X12" s="19">
        <v>32860</v>
      </c>
      <c r="Y12" s="19">
        <v>23080</v>
      </c>
      <c r="Z12" s="4">
        <v>0</v>
      </c>
      <c r="AA12" s="4">
        <v>23080</v>
      </c>
      <c r="AB12" s="4">
        <v>0</v>
      </c>
      <c r="AC12" s="4">
        <v>0</v>
      </c>
      <c r="AD12" s="4" t="s">
        <v>47</v>
      </c>
      <c r="AE12" s="4" t="s">
        <v>48</v>
      </c>
      <c r="AF12" s="4" t="s">
        <v>123</v>
      </c>
      <c r="AG12" s="4" t="s">
        <v>124</v>
      </c>
      <c r="AH12" s="4" t="s">
        <v>39</v>
      </c>
      <c r="AI12" s="4" t="s">
        <v>39</v>
      </c>
    </row>
    <row r="13" spans="1:37">
      <c r="A13" s="17">
        <f>VLOOKUP(P13,'Contractors List'!$A$2:$C$23,3,0)</f>
        <v>2</v>
      </c>
      <c r="B13" s="17" t="str">
        <f>VLOOKUP(P13,'Contractors List'!$A$2:$C$19,2,0)</f>
        <v>DOSA SAVA GADHAVI</v>
      </c>
      <c r="C13" s="4" t="s">
        <v>51</v>
      </c>
      <c r="D13" s="19" t="s">
        <v>51</v>
      </c>
      <c r="E13" s="4" t="s">
        <v>125</v>
      </c>
      <c r="F13" s="4" t="s">
        <v>126</v>
      </c>
      <c r="G13" s="19">
        <v>506</v>
      </c>
      <c r="H13" s="4" t="s">
        <v>108</v>
      </c>
      <c r="I13" s="4" t="s">
        <v>108</v>
      </c>
      <c r="J13" s="19" t="s">
        <v>127</v>
      </c>
      <c r="K13" s="19" t="s">
        <v>128</v>
      </c>
      <c r="L13" s="4" t="s">
        <v>51</v>
      </c>
      <c r="M13" s="4" t="s">
        <v>56</v>
      </c>
      <c r="N13" s="19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19" t="s">
        <v>63</v>
      </c>
      <c r="U13" s="4" t="s">
        <v>39</v>
      </c>
      <c r="V13" s="19" t="s">
        <v>129</v>
      </c>
      <c r="W13" s="19">
        <v>10440</v>
      </c>
      <c r="X13" s="19">
        <v>34290</v>
      </c>
      <c r="Y13" s="19">
        <v>23850</v>
      </c>
      <c r="Z13" s="4">
        <v>0</v>
      </c>
      <c r="AA13" s="4">
        <v>23850</v>
      </c>
      <c r="AB13" s="4">
        <v>0</v>
      </c>
      <c r="AC13" s="4">
        <v>0</v>
      </c>
      <c r="AD13" s="4" t="s">
        <v>47</v>
      </c>
      <c r="AE13" s="4" t="s">
        <v>48</v>
      </c>
      <c r="AF13" s="4" t="s">
        <v>130</v>
      </c>
      <c r="AG13" s="4" t="s">
        <v>131</v>
      </c>
      <c r="AH13" s="4" t="s">
        <v>39</v>
      </c>
      <c r="AI13" s="4" t="s">
        <v>39</v>
      </c>
    </row>
    <row r="14" spans="1:37">
      <c r="A14" s="17">
        <f>VLOOKUP(P14,'Contractors List'!$A$2:$C$23,3,0)</f>
        <v>3</v>
      </c>
      <c r="B14" s="17" t="str">
        <f>VLOOKUP(P14,'Contractors List'!$A$2:$C$19,2,0)</f>
        <v>TURK ABDUL SATTAR H MITHANI</v>
      </c>
      <c r="C14" s="4" t="s">
        <v>51</v>
      </c>
      <c r="D14" s="19" t="s">
        <v>51</v>
      </c>
      <c r="E14" s="4" t="s">
        <v>132</v>
      </c>
      <c r="F14" s="4" t="s">
        <v>133</v>
      </c>
      <c r="G14" s="19">
        <v>507</v>
      </c>
      <c r="H14" s="4" t="s">
        <v>108</v>
      </c>
      <c r="I14" s="4" t="s">
        <v>108</v>
      </c>
      <c r="J14" s="19" t="s">
        <v>92</v>
      </c>
      <c r="K14" s="19" t="s">
        <v>102</v>
      </c>
      <c r="L14" s="4" t="s">
        <v>51</v>
      </c>
      <c r="M14" s="4" t="s">
        <v>56</v>
      </c>
      <c r="N14" s="19" t="s">
        <v>57</v>
      </c>
      <c r="O14" s="4" t="s">
        <v>62</v>
      </c>
      <c r="P14" s="4" t="s">
        <v>94</v>
      </c>
      <c r="Q14" s="4" t="s">
        <v>78</v>
      </c>
      <c r="R14" s="4" t="s">
        <v>95</v>
      </c>
      <c r="S14" s="4" t="s">
        <v>78</v>
      </c>
      <c r="T14" s="19" t="s">
        <v>79</v>
      </c>
      <c r="U14" s="4" t="s">
        <v>39</v>
      </c>
      <c r="V14" s="19" t="s">
        <v>134</v>
      </c>
      <c r="W14" s="19">
        <v>10280</v>
      </c>
      <c r="X14" s="19">
        <v>31770</v>
      </c>
      <c r="Y14" s="19">
        <v>21490</v>
      </c>
      <c r="Z14" s="4">
        <v>0</v>
      </c>
      <c r="AA14" s="4">
        <v>21490</v>
      </c>
      <c r="AB14" s="4">
        <v>0</v>
      </c>
      <c r="AC14" s="4">
        <v>0</v>
      </c>
      <c r="AD14" s="4" t="s">
        <v>47</v>
      </c>
      <c r="AE14" s="4" t="s">
        <v>48</v>
      </c>
      <c r="AF14" s="4" t="s">
        <v>135</v>
      </c>
      <c r="AG14" s="4" t="s">
        <v>136</v>
      </c>
      <c r="AH14" s="4" t="s">
        <v>39</v>
      </c>
      <c r="AI14" s="4" t="s">
        <v>39</v>
      </c>
    </row>
    <row r="15" spans="1:37">
      <c r="A15" s="17">
        <f>VLOOKUP(P15,'Contractors List'!$A$2:$C$23,3,0)</f>
        <v>3</v>
      </c>
      <c r="B15" s="17" t="str">
        <f>VLOOKUP(P15,'Contractors List'!$A$2:$C$19,2,0)</f>
        <v>TURK ABDUL SATTAR H MITHANI</v>
      </c>
      <c r="C15" s="4" t="s">
        <v>51</v>
      </c>
      <c r="D15" s="19" t="s">
        <v>51</v>
      </c>
      <c r="E15" s="4" t="s">
        <v>137</v>
      </c>
      <c r="F15" s="4" t="s">
        <v>138</v>
      </c>
      <c r="G15" s="19">
        <v>508</v>
      </c>
      <c r="H15" s="4" t="s">
        <v>108</v>
      </c>
      <c r="I15" s="4" t="s">
        <v>108</v>
      </c>
      <c r="J15" s="19" t="s">
        <v>101</v>
      </c>
      <c r="K15" s="19" t="s">
        <v>139</v>
      </c>
      <c r="L15" s="4" t="s">
        <v>51</v>
      </c>
      <c r="M15" s="4" t="s">
        <v>56</v>
      </c>
      <c r="N15" s="19" t="s">
        <v>57</v>
      </c>
      <c r="O15" s="4" t="s">
        <v>62</v>
      </c>
      <c r="P15" s="4" t="s">
        <v>94</v>
      </c>
      <c r="Q15" s="4" t="s">
        <v>78</v>
      </c>
      <c r="R15" s="4" t="s">
        <v>95</v>
      </c>
      <c r="S15" s="4" t="s">
        <v>78</v>
      </c>
      <c r="T15" s="19" t="s">
        <v>79</v>
      </c>
      <c r="U15" s="4" t="s">
        <v>39</v>
      </c>
      <c r="V15" s="19" t="s">
        <v>140</v>
      </c>
      <c r="W15" s="19">
        <v>9570</v>
      </c>
      <c r="X15" s="19">
        <v>32070</v>
      </c>
      <c r="Y15" s="19">
        <v>22500</v>
      </c>
      <c r="Z15" s="4">
        <v>0</v>
      </c>
      <c r="AA15" s="4">
        <v>22500</v>
      </c>
      <c r="AB15" s="4">
        <v>0</v>
      </c>
      <c r="AC15" s="4">
        <v>0</v>
      </c>
      <c r="AD15" s="4" t="s">
        <v>47</v>
      </c>
      <c r="AE15" s="4" t="s">
        <v>48</v>
      </c>
      <c r="AF15" s="4" t="s">
        <v>141</v>
      </c>
      <c r="AG15" s="4" t="s">
        <v>142</v>
      </c>
      <c r="AH15" s="4" t="s">
        <v>39</v>
      </c>
      <c r="AI15" s="4" t="s">
        <v>39</v>
      </c>
    </row>
    <row r="16" spans="1:37">
      <c r="A16" s="17">
        <f>VLOOKUP(P16,'Contractors List'!$A$2:$C$23,3,0)</f>
        <v>2</v>
      </c>
      <c r="B16" s="17" t="str">
        <f>VLOOKUP(P16,'Contractors List'!$A$2:$C$19,2,0)</f>
        <v>DOSA SAVA GADHAVI</v>
      </c>
      <c r="C16" s="4" t="s">
        <v>143</v>
      </c>
      <c r="D16" s="19" t="s">
        <v>143</v>
      </c>
      <c r="E16" s="4" t="s">
        <v>144</v>
      </c>
      <c r="F16" s="4" t="s">
        <v>145</v>
      </c>
      <c r="G16" s="19">
        <v>509</v>
      </c>
      <c r="H16" s="4" t="s">
        <v>37</v>
      </c>
      <c r="I16" s="4" t="s">
        <v>37</v>
      </c>
      <c r="J16" s="19" t="s">
        <v>85</v>
      </c>
      <c r="K16" s="19" t="s">
        <v>146</v>
      </c>
      <c r="L16" s="4" t="s">
        <v>143</v>
      </c>
      <c r="M16" s="4" t="s">
        <v>56</v>
      </c>
      <c r="N16" s="19" t="s">
        <v>57</v>
      </c>
      <c r="O16" s="4" t="s">
        <v>58</v>
      </c>
      <c r="P16" s="4" t="s">
        <v>59</v>
      </c>
      <c r="Q16" s="4" t="s">
        <v>60</v>
      </c>
      <c r="R16" s="4" t="s">
        <v>61</v>
      </c>
      <c r="S16" s="4" t="s">
        <v>78</v>
      </c>
      <c r="T16" s="19" t="s">
        <v>79</v>
      </c>
      <c r="U16" s="4" t="s">
        <v>39</v>
      </c>
      <c r="V16" s="19" t="s">
        <v>147</v>
      </c>
      <c r="W16" s="19">
        <v>9820</v>
      </c>
      <c r="X16" s="19">
        <v>30280</v>
      </c>
      <c r="Y16" s="19">
        <v>20460</v>
      </c>
      <c r="Z16" s="4">
        <v>0</v>
      </c>
      <c r="AA16" s="4">
        <v>20460</v>
      </c>
      <c r="AB16" s="4">
        <v>0</v>
      </c>
      <c r="AC16" s="4">
        <v>0</v>
      </c>
      <c r="AD16" s="4" t="s">
        <v>47</v>
      </c>
      <c r="AE16" s="4" t="s">
        <v>48</v>
      </c>
      <c r="AF16" s="4" t="s">
        <v>148</v>
      </c>
      <c r="AG16" s="4" t="s">
        <v>149</v>
      </c>
      <c r="AH16" s="4" t="s">
        <v>39</v>
      </c>
      <c r="AI16" s="4" t="s">
        <v>39</v>
      </c>
    </row>
    <row r="17" spans="1:36">
      <c r="A17" s="17">
        <f>VLOOKUP(P17,'Contractors List'!$A$2:$C$23,3,0)</f>
        <v>2</v>
      </c>
      <c r="B17" s="17" t="str">
        <f>VLOOKUP(P17,'Contractors List'!$A$2:$C$19,2,0)</f>
        <v>DOSA SAVA GADHAVI</v>
      </c>
      <c r="C17" s="4" t="s">
        <v>143</v>
      </c>
      <c r="D17" s="19" t="s">
        <v>143</v>
      </c>
      <c r="E17" s="4" t="s">
        <v>150</v>
      </c>
      <c r="F17" s="4" t="s">
        <v>151</v>
      </c>
      <c r="G17" s="19">
        <v>510</v>
      </c>
      <c r="H17" s="4" t="s">
        <v>37</v>
      </c>
      <c r="I17" s="4" t="s">
        <v>37</v>
      </c>
      <c r="J17" s="19" t="s">
        <v>76</v>
      </c>
      <c r="K17" s="19" t="s">
        <v>152</v>
      </c>
      <c r="L17" s="4" t="s">
        <v>143</v>
      </c>
      <c r="M17" s="4" t="s">
        <v>56</v>
      </c>
      <c r="N17" s="19" t="s">
        <v>57</v>
      </c>
      <c r="O17" s="4" t="s">
        <v>58</v>
      </c>
      <c r="P17" s="4" t="s">
        <v>59</v>
      </c>
      <c r="Q17" s="4" t="s">
        <v>60</v>
      </c>
      <c r="R17" s="4" t="s">
        <v>61</v>
      </c>
      <c r="S17" s="4" t="s">
        <v>78</v>
      </c>
      <c r="T17" s="19" t="s">
        <v>79</v>
      </c>
      <c r="U17" s="4" t="s">
        <v>39</v>
      </c>
      <c r="V17" s="19" t="s">
        <v>153</v>
      </c>
      <c r="W17" s="19">
        <v>9560</v>
      </c>
      <c r="X17" s="19">
        <v>29480</v>
      </c>
      <c r="Y17" s="19">
        <v>19920</v>
      </c>
      <c r="Z17" s="4">
        <v>0</v>
      </c>
      <c r="AA17" s="4">
        <v>19920</v>
      </c>
      <c r="AB17" s="4">
        <v>0</v>
      </c>
      <c r="AC17" s="4">
        <v>0</v>
      </c>
      <c r="AD17" s="4" t="s">
        <v>47</v>
      </c>
      <c r="AE17" s="4" t="s">
        <v>48</v>
      </c>
      <c r="AF17" s="4" t="s">
        <v>154</v>
      </c>
      <c r="AG17" s="4" t="s">
        <v>155</v>
      </c>
      <c r="AH17" s="4" t="s">
        <v>39</v>
      </c>
      <c r="AI17" s="4" t="s">
        <v>39</v>
      </c>
    </row>
    <row r="18" spans="1:36">
      <c r="A18" s="17">
        <f>VLOOKUP(P18,'Contractors List'!$A$2:$C$23,3,0)</f>
        <v>3</v>
      </c>
      <c r="B18" s="17" t="str">
        <f>VLOOKUP(P18,'Contractors List'!$A$2:$C$19,2,0)</f>
        <v>TURK ABDUL SATTAR H MITHANI</v>
      </c>
      <c r="C18" s="4" t="s">
        <v>143</v>
      </c>
      <c r="D18" s="19" t="s">
        <v>143</v>
      </c>
      <c r="E18" s="4" t="s">
        <v>156</v>
      </c>
      <c r="F18" s="4" t="s">
        <v>157</v>
      </c>
      <c r="G18" s="19">
        <v>511</v>
      </c>
      <c r="H18" s="4" t="s">
        <v>37</v>
      </c>
      <c r="I18" s="4" t="s">
        <v>37</v>
      </c>
      <c r="J18" s="19" t="s">
        <v>92</v>
      </c>
      <c r="K18" s="19" t="s">
        <v>158</v>
      </c>
      <c r="L18" s="4" t="s">
        <v>143</v>
      </c>
      <c r="M18" s="4" t="s">
        <v>56</v>
      </c>
      <c r="N18" s="19" t="s">
        <v>57</v>
      </c>
      <c r="O18" s="4" t="s">
        <v>62</v>
      </c>
      <c r="P18" s="4" t="s">
        <v>94</v>
      </c>
      <c r="Q18" s="4" t="s">
        <v>78</v>
      </c>
      <c r="R18" s="4" t="s">
        <v>95</v>
      </c>
      <c r="S18" s="4" t="s">
        <v>78</v>
      </c>
      <c r="T18" s="19" t="s">
        <v>79</v>
      </c>
      <c r="U18" s="4" t="s">
        <v>39</v>
      </c>
      <c r="V18" s="19" t="s">
        <v>159</v>
      </c>
      <c r="W18" s="19">
        <v>10280</v>
      </c>
      <c r="X18" s="19">
        <v>33420</v>
      </c>
      <c r="Y18" s="19">
        <v>23140</v>
      </c>
      <c r="Z18" s="4">
        <v>0</v>
      </c>
      <c r="AA18" s="4">
        <v>23140</v>
      </c>
      <c r="AB18" s="4">
        <v>0</v>
      </c>
      <c r="AC18" s="4">
        <v>0</v>
      </c>
      <c r="AD18" s="4" t="s">
        <v>47</v>
      </c>
      <c r="AE18" s="4" t="s">
        <v>48</v>
      </c>
      <c r="AF18" s="4" t="s">
        <v>160</v>
      </c>
      <c r="AG18" s="4" t="s">
        <v>161</v>
      </c>
      <c r="AH18" s="4" t="s">
        <v>39</v>
      </c>
      <c r="AI18" s="4" t="s">
        <v>39</v>
      </c>
    </row>
    <row r="19" spans="1:36">
      <c r="A19" s="17">
        <f>VLOOKUP(P19,'Contractors List'!$A$2:$C$23,3,0)</f>
        <v>3</v>
      </c>
      <c r="B19" s="17" t="str">
        <f>VLOOKUP(P19,'Contractors List'!$A$2:$C$19,2,0)</f>
        <v>TURK ABDUL SATTAR H MITHANI</v>
      </c>
      <c r="C19" s="4" t="s">
        <v>143</v>
      </c>
      <c r="D19" s="19" t="s">
        <v>143</v>
      </c>
      <c r="E19" s="4" t="s">
        <v>162</v>
      </c>
      <c r="F19" s="4" t="s">
        <v>163</v>
      </c>
      <c r="G19" s="19">
        <v>512</v>
      </c>
      <c r="H19" s="4" t="s">
        <v>37</v>
      </c>
      <c r="I19" s="4" t="s">
        <v>37</v>
      </c>
      <c r="J19" s="19" t="s">
        <v>101</v>
      </c>
      <c r="K19" s="19" t="s">
        <v>164</v>
      </c>
      <c r="L19" s="4" t="s">
        <v>143</v>
      </c>
      <c r="M19" s="4" t="s">
        <v>165</v>
      </c>
      <c r="N19" s="19" t="s">
        <v>166</v>
      </c>
      <c r="O19" s="4" t="s">
        <v>62</v>
      </c>
      <c r="P19" s="4" t="s">
        <v>94</v>
      </c>
      <c r="Q19" s="4" t="s">
        <v>78</v>
      </c>
      <c r="R19" s="4" t="s">
        <v>95</v>
      </c>
      <c r="S19" s="4" t="s">
        <v>78</v>
      </c>
      <c r="T19" s="19" t="s">
        <v>79</v>
      </c>
      <c r="U19" s="4" t="s">
        <v>39</v>
      </c>
      <c r="V19" s="19" t="s">
        <v>167</v>
      </c>
      <c r="W19" s="19">
        <v>9550</v>
      </c>
      <c r="X19" s="19">
        <v>30230</v>
      </c>
      <c r="Y19" s="19">
        <v>20680</v>
      </c>
      <c r="Z19" s="4">
        <v>0</v>
      </c>
      <c r="AA19" s="4">
        <v>20680</v>
      </c>
      <c r="AB19" s="4">
        <v>0</v>
      </c>
      <c r="AC19" s="4">
        <v>0</v>
      </c>
      <c r="AD19" s="4" t="s">
        <v>47</v>
      </c>
      <c r="AE19" s="4" t="s">
        <v>48</v>
      </c>
      <c r="AF19" s="4" t="s">
        <v>168</v>
      </c>
      <c r="AG19" s="4" t="s">
        <v>169</v>
      </c>
      <c r="AH19" s="4" t="s">
        <v>39</v>
      </c>
      <c r="AI19" s="4" t="s">
        <v>39</v>
      </c>
    </row>
    <row r="20" spans="1:36">
      <c r="A20" s="17">
        <f>VLOOKUP(P20,'Contractors List'!$A$2:$C$23,3,0)</f>
        <v>3</v>
      </c>
      <c r="B20" s="17" t="str">
        <f>VLOOKUP(P20,'Contractors List'!$A$2:$C$19,2,0)</f>
        <v>TURK ABDUL SATTAR H MITHANI</v>
      </c>
      <c r="C20" s="4" t="s">
        <v>143</v>
      </c>
      <c r="D20" s="19" t="s">
        <v>143</v>
      </c>
      <c r="E20" s="4" t="s">
        <v>170</v>
      </c>
      <c r="F20" s="4" t="s">
        <v>171</v>
      </c>
      <c r="G20" s="19">
        <v>513</v>
      </c>
      <c r="H20" s="4" t="s">
        <v>37</v>
      </c>
      <c r="I20" s="4" t="s">
        <v>37</v>
      </c>
      <c r="J20" s="19" t="s">
        <v>172</v>
      </c>
      <c r="K20" s="19" t="s">
        <v>173</v>
      </c>
      <c r="L20" s="4" t="s">
        <v>143</v>
      </c>
      <c r="M20" s="4" t="s">
        <v>56</v>
      </c>
      <c r="N20" s="19" t="s">
        <v>57</v>
      </c>
      <c r="O20" s="4" t="s">
        <v>62</v>
      </c>
      <c r="P20" s="4" t="s">
        <v>94</v>
      </c>
      <c r="Q20" s="4" t="s">
        <v>78</v>
      </c>
      <c r="R20" s="4" t="s">
        <v>95</v>
      </c>
      <c r="S20" s="4" t="s">
        <v>78</v>
      </c>
      <c r="T20" s="19" t="s">
        <v>79</v>
      </c>
      <c r="U20" s="4" t="s">
        <v>39</v>
      </c>
      <c r="V20" s="19" t="s">
        <v>174</v>
      </c>
      <c r="W20" s="19">
        <v>10580</v>
      </c>
      <c r="X20" s="19">
        <v>33330</v>
      </c>
      <c r="Y20" s="19">
        <v>22750</v>
      </c>
      <c r="Z20" s="4">
        <v>0</v>
      </c>
      <c r="AA20" s="4">
        <v>22750</v>
      </c>
      <c r="AB20" s="4">
        <v>0</v>
      </c>
      <c r="AC20" s="4">
        <v>0</v>
      </c>
      <c r="AD20" s="4" t="s">
        <v>47</v>
      </c>
      <c r="AE20" s="4" t="s">
        <v>48</v>
      </c>
      <c r="AF20" s="4" t="s">
        <v>175</v>
      </c>
      <c r="AG20" s="4" t="s">
        <v>176</v>
      </c>
      <c r="AH20" s="4" t="s">
        <v>39</v>
      </c>
      <c r="AI20" s="4" t="s">
        <v>39</v>
      </c>
    </row>
    <row r="21" spans="1:36">
      <c r="A21" s="17">
        <f>VLOOKUP(P21,'Contractors List'!$A$2:$C$23,3,0)</f>
        <v>3</v>
      </c>
      <c r="B21" s="17" t="str">
        <f>VLOOKUP(P21,'Contractors List'!$A$2:$C$19,2,0)</f>
        <v>TURK ABDUL SATTAR H MITHANI</v>
      </c>
      <c r="C21" s="4" t="s">
        <v>143</v>
      </c>
      <c r="D21" s="19" t="s">
        <v>143</v>
      </c>
      <c r="E21" s="4" t="s">
        <v>177</v>
      </c>
      <c r="F21" s="4" t="s">
        <v>178</v>
      </c>
      <c r="G21" s="19">
        <v>514</v>
      </c>
      <c r="H21" s="4" t="s">
        <v>108</v>
      </c>
      <c r="I21" s="4" t="s">
        <v>108</v>
      </c>
      <c r="J21" s="19" t="s">
        <v>92</v>
      </c>
      <c r="K21" s="19" t="s">
        <v>179</v>
      </c>
      <c r="L21" s="4" t="s">
        <v>143</v>
      </c>
      <c r="M21" s="4" t="s">
        <v>165</v>
      </c>
      <c r="N21" s="19" t="s">
        <v>166</v>
      </c>
      <c r="O21" s="4" t="s">
        <v>62</v>
      </c>
      <c r="P21" s="4" t="s">
        <v>94</v>
      </c>
      <c r="Q21" s="4" t="s">
        <v>78</v>
      </c>
      <c r="R21" s="4" t="s">
        <v>95</v>
      </c>
      <c r="S21" s="4" t="s">
        <v>78</v>
      </c>
      <c r="T21" s="19" t="s">
        <v>79</v>
      </c>
      <c r="U21" s="4" t="s">
        <v>39</v>
      </c>
      <c r="V21" s="19" t="s">
        <v>180</v>
      </c>
      <c r="W21" s="19">
        <v>10380</v>
      </c>
      <c r="X21" s="19">
        <v>32750</v>
      </c>
      <c r="Y21" s="19">
        <v>22370</v>
      </c>
      <c r="Z21" s="4">
        <v>0</v>
      </c>
      <c r="AA21" s="4">
        <v>22370</v>
      </c>
      <c r="AB21" s="4">
        <v>0</v>
      </c>
      <c r="AC21" s="4">
        <v>0</v>
      </c>
      <c r="AD21" s="4" t="s">
        <v>47</v>
      </c>
      <c r="AE21" s="4" t="s">
        <v>48</v>
      </c>
      <c r="AF21" s="4" t="s">
        <v>181</v>
      </c>
      <c r="AG21" s="4" t="s">
        <v>182</v>
      </c>
      <c r="AH21" s="4" t="s">
        <v>39</v>
      </c>
      <c r="AI21" s="4" t="s">
        <v>39</v>
      </c>
    </row>
    <row r="22" spans="1:36">
      <c r="A22" s="17">
        <f>VLOOKUP(P22,'Contractors List'!$A$2:$C$23,3,0)</f>
        <v>3</v>
      </c>
      <c r="B22" s="17" t="str">
        <f>VLOOKUP(P22,'Contractors List'!$A$2:$C$19,2,0)</f>
        <v>TURK ABDUL SATTAR H MITHANI</v>
      </c>
      <c r="C22" s="4" t="s">
        <v>143</v>
      </c>
      <c r="D22" s="19" t="s">
        <v>143</v>
      </c>
      <c r="E22" s="4" t="s">
        <v>114</v>
      </c>
      <c r="F22" s="4" t="s">
        <v>183</v>
      </c>
      <c r="G22" s="19">
        <v>515</v>
      </c>
      <c r="H22" s="4" t="s">
        <v>108</v>
      </c>
      <c r="I22" s="4" t="s">
        <v>108</v>
      </c>
      <c r="J22" s="19" t="s">
        <v>101</v>
      </c>
      <c r="K22" s="19" t="s">
        <v>184</v>
      </c>
      <c r="L22" s="4" t="s">
        <v>143</v>
      </c>
      <c r="M22" s="4" t="s">
        <v>165</v>
      </c>
      <c r="N22" s="19" t="s">
        <v>166</v>
      </c>
      <c r="O22" s="4" t="s">
        <v>62</v>
      </c>
      <c r="P22" s="4" t="s">
        <v>94</v>
      </c>
      <c r="Q22" s="4" t="s">
        <v>78</v>
      </c>
      <c r="R22" s="4" t="s">
        <v>95</v>
      </c>
      <c r="S22" s="4" t="s">
        <v>78</v>
      </c>
      <c r="T22" s="19" t="s">
        <v>79</v>
      </c>
      <c r="U22" s="4" t="s">
        <v>39</v>
      </c>
      <c r="V22" s="19" t="s">
        <v>185</v>
      </c>
      <c r="W22" s="19">
        <v>9470</v>
      </c>
      <c r="X22" s="19">
        <v>31080</v>
      </c>
      <c r="Y22" s="19">
        <v>21610</v>
      </c>
      <c r="Z22" s="4">
        <v>0</v>
      </c>
      <c r="AA22" s="4">
        <v>21610</v>
      </c>
      <c r="AB22" s="4">
        <v>0</v>
      </c>
      <c r="AC22" s="4">
        <v>0</v>
      </c>
      <c r="AD22" s="4" t="s">
        <v>47</v>
      </c>
      <c r="AE22" s="4" t="s">
        <v>48</v>
      </c>
      <c r="AF22" s="4" t="s">
        <v>186</v>
      </c>
      <c r="AG22" s="4" t="s">
        <v>187</v>
      </c>
      <c r="AH22" s="4" t="s">
        <v>39</v>
      </c>
      <c r="AI22" s="4" t="s">
        <v>39</v>
      </c>
    </row>
    <row r="23" spans="1:36">
      <c r="A23" s="17">
        <f>VLOOKUP(P23,'Contractors List'!$A$2:$C$23,3,0)</f>
        <v>3</v>
      </c>
      <c r="B23" s="17" t="str">
        <f>VLOOKUP(P23,'Contractors List'!$A$2:$C$19,2,0)</f>
        <v>TURK ABDUL SATTAR H MITHANI</v>
      </c>
      <c r="C23" s="4" t="s">
        <v>188</v>
      </c>
      <c r="D23" s="19" t="s">
        <v>188</v>
      </c>
      <c r="E23" s="4" t="s">
        <v>162</v>
      </c>
      <c r="F23" s="4" t="s">
        <v>189</v>
      </c>
      <c r="G23" s="19">
        <v>516</v>
      </c>
      <c r="H23" s="4" t="s">
        <v>37</v>
      </c>
      <c r="I23" s="4" t="s">
        <v>37</v>
      </c>
      <c r="J23" s="19" t="s">
        <v>172</v>
      </c>
      <c r="K23" s="19" t="s">
        <v>39</v>
      </c>
      <c r="L23" s="4" t="s">
        <v>188</v>
      </c>
      <c r="M23" s="4" t="s">
        <v>190</v>
      </c>
      <c r="N23" s="19" t="s">
        <v>191</v>
      </c>
      <c r="O23" s="4" t="s">
        <v>62</v>
      </c>
      <c r="P23" s="4" t="s">
        <v>94</v>
      </c>
      <c r="Q23" s="4" t="s">
        <v>78</v>
      </c>
      <c r="R23" s="4" t="s">
        <v>95</v>
      </c>
      <c r="S23" s="4" t="s">
        <v>78</v>
      </c>
      <c r="T23" s="19" t="s">
        <v>79</v>
      </c>
      <c r="U23" s="4" t="s">
        <v>39</v>
      </c>
      <c r="V23" s="19" t="s">
        <v>192</v>
      </c>
      <c r="W23" s="19">
        <v>10350</v>
      </c>
      <c r="Y23" s="19">
        <v>30580</v>
      </c>
      <c r="Z23" s="4">
        <v>20230</v>
      </c>
      <c r="AA23" s="4">
        <v>0</v>
      </c>
      <c r="AB23" s="4">
        <v>20230</v>
      </c>
      <c r="AC23" s="4">
        <v>0</v>
      </c>
      <c r="AD23" s="4">
        <v>0</v>
      </c>
      <c r="AE23" s="4" t="s">
        <v>47</v>
      </c>
      <c r="AF23" s="4" t="s">
        <v>48</v>
      </c>
      <c r="AG23" s="4" t="s">
        <v>193</v>
      </c>
      <c r="AH23" s="4" t="s">
        <v>194</v>
      </c>
      <c r="AI23" s="4" t="s">
        <v>39</v>
      </c>
      <c r="AJ23" s="5" t="s">
        <v>39</v>
      </c>
    </row>
    <row r="24" spans="1:36">
      <c r="A24" s="17">
        <f>VLOOKUP(P24,'Contractors List'!$A$2:$C$23,3,0)</f>
        <v>2</v>
      </c>
      <c r="B24" s="17" t="str">
        <f>VLOOKUP(P24,'Contractors List'!$A$2:$C$19,2,0)</f>
        <v>DOSA SAVA GADHAVI</v>
      </c>
      <c r="C24" s="4" t="s">
        <v>188</v>
      </c>
      <c r="D24" s="19" t="s">
        <v>188</v>
      </c>
      <c r="E24" s="4" t="s">
        <v>195</v>
      </c>
      <c r="F24" s="4" t="s">
        <v>196</v>
      </c>
      <c r="G24" s="19">
        <v>517</v>
      </c>
      <c r="H24" s="4" t="s">
        <v>108</v>
      </c>
      <c r="I24" s="4" t="s">
        <v>108</v>
      </c>
      <c r="J24" s="19" t="s">
        <v>197</v>
      </c>
      <c r="K24" s="19" t="s">
        <v>198</v>
      </c>
      <c r="L24" s="4" t="s">
        <v>188</v>
      </c>
      <c r="M24" s="4" t="s">
        <v>199</v>
      </c>
      <c r="N24" s="19" t="s">
        <v>200</v>
      </c>
      <c r="O24" s="4" t="s">
        <v>58</v>
      </c>
      <c r="P24" s="4" t="s">
        <v>59</v>
      </c>
      <c r="Q24" s="4" t="s">
        <v>60</v>
      </c>
      <c r="R24" s="4" t="s">
        <v>61</v>
      </c>
      <c r="S24" s="4" t="s">
        <v>62</v>
      </c>
      <c r="T24" s="19" t="s">
        <v>63</v>
      </c>
      <c r="U24" s="4" t="s">
        <v>39</v>
      </c>
      <c r="V24" s="19" t="s">
        <v>39</v>
      </c>
      <c r="W24" s="19">
        <v>10200</v>
      </c>
      <c r="Y24" s="19">
        <v>32180</v>
      </c>
      <c r="Z24" s="4">
        <v>21980</v>
      </c>
      <c r="AA24" s="4">
        <v>0</v>
      </c>
      <c r="AB24" s="4">
        <v>21980</v>
      </c>
      <c r="AC24" s="4">
        <v>0</v>
      </c>
      <c r="AD24" s="4">
        <v>0</v>
      </c>
      <c r="AE24" s="4" t="s">
        <v>47</v>
      </c>
      <c r="AF24" s="4" t="s">
        <v>48</v>
      </c>
      <c r="AG24" s="4" t="s">
        <v>201</v>
      </c>
      <c r="AH24" s="4" t="s">
        <v>202</v>
      </c>
      <c r="AI24" s="4" t="s">
        <v>39</v>
      </c>
      <c r="AJ24" s="5" t="s">
        <v>39</v>
      </c>
    </row>
    <row r="25" spans="1:36">
      <c r="A25" s="17">
        <f>VLOOKUP(P25,'Contractors List'!$A$2:$C$23,3,0)</f>
        <v>2</v>
      </c>
      <c r="B25" s="17" t="str">
        <f>VLOOKUP(P25,'Contractors List'!$A$2:$C$19,2,0)</f>
        <v>DOSA SAVA GADHAVI</v>
      </c>
      <c r="C25" s="4" t="s">
        <v>188</v>
      </c>
      <c r="D25" s="19" t="s">
        <v>188</v>
      </c>
      <c r="E25" s="4" t="s">
        <v>203</v>
      </c>
      <c r="F25" s="4" t="s">
        <v>204</v>
      </c>
      <c r="G25" s="19">
        <v>518</v>
      </c>
      <c r="H25" s="4" t="s">
        <v>37</v>
      </c>
      <c r="I25" s="4" t="s">
        <v>108</v>
      </c>
      <c r="J25" s="19" t="s">
        <v>205</v>
      </c>
      <c r="K25" s="19" t="s">
        <v>206</v>
      </c>
      <c r="L25" s="4" t="s">
        <v>188</v>
      </c>
      <c r="M25" s="4" t="s">
        <v>199</v>
      </c>
      <c r="N25" s="19" t="s">
        <v>200</v>
      </c>
      <c r="O25" s="4" t="s">
        <v>58</v>
      </c>
      <c r="P25" s="4" t="s">
        <v>59</v>
      </c>
      <c r="Q25" s="4" t="s">
        <v>60</v>
      </c>
      <c r="R25" s="4" t="s">
        <v>61</v>
      </c>
      <c r="S25" s="4" t="s">
        <v>62</v>
      </c>
      <c r="T25" s="19" t="s">
        <v>63</v>
      </c>
      <c r="U25" s="4" t="s">
        <v>39</v>
      </c>
      <c r="V25" s="19" t="s">
        <v>207</v>
      </c>
      <c r="W25" s="19">
        <v>9890</v>
      </c>
      <c r="Y25" s="19">
        <v>32870</v>
      </c>
      <c r="Z25" s="4">
        <v>22980</v>
      </c>
      <c r="AA25" s="4">
        <v>0</v>
      </c>
      <c r="AB25" s="4">
        <v>22980</v>
      </c>
      <c r="AC25" s="4">
        <v>0</v>
      </c>
      <c r="AD25" s="4">
        <v>0</v>
      </c>
      <c r="AE25" s="4" t="s">
        <v>47</v>
      </c>
      <c r="AF25" s="4" t="s">
        <v>48</v>
      </c>
      <c r="AG25" s="4" t="s">
        <v>208</v>
      </c>
      <c r="AH25" s="4" t="s">
        <v>209</v>
      </c>
      <c r="AI25" s="4" t="s">
        <v>39</v>
      </c>
      <c r="AJ25" s="5" t="s">
        <v>39</v>
      </c>
    </row>
    <row r="26" spans="1:36">
      <c r="A26" s="17">
        <f>VLOOKUP(P26,'Contractors List'!$A$2:$C$23,3,0)</f>
        <v>2</v>
      </c>
      <c r="B26" s="17" t="str">
        <f>VLOOKUP(P26,'Contractors List'!$A$2:$C$19,2,0)</f>
        <v>DOSA SAVA GADHAVI</v>
      </c>
      <c r="C26" s="4" t="s">
        <v>188</v>
      </c>
      <c r="D26" s="19" t="s">
        <v>188</v>
      </c>
      <c r="E26" s="4" t="s">
        <v>210</v>
      </c>
      <c r="F26" s="4" t="s">
        <v>211</v>
      </c>
      <c r="G26" s="19">
        <v>519</v>
      </c>
      <c r="H26" s="4" t="s">
        <v>108</v>
      </c>
      <c r="I26" s="4" t="s">
        <v>108</v>
      </c>
      <c r="J26" s="19" t="s">
        <v>212</v>
      </c>
      <c r="K26" s="19" t="s">
        <v>213</v>
      </c>
      <c r="L26" s="4" t="s">
        <v>188</v>
      </c>
      <c r="M26" s="4" t="s">
        <v>199</v>
      </c>
      <c r="N26" s="19" t="s">
        <v>200</v>
      </c>
      <c r="O26" s="4" t="s">
        <v>58</v>
      </c>
      <c r="P26" s="4" t="s">
        <v>59</v>
      </c>
      <c r="Q26" s="4" t="s">
        <v>60</v>
      </c>
      <c r="R26" s="4" t="s">
        <v>61</v>
      </c>
      <c r="S26" s="4" t="s">
        <v>62</v>
      </c>
      <c r="T26" s="19" t="s">
        <v>63</v>
      </c>
      <c r="U26" s="4" t="s">
        <v>39</v>
      </c>
      <c r="V26" s="19" t="s">
        <v>214</v>
      </c>
      <c r="W26" s="19">
        <v>9960</v>
      </c>
      <c r="Y26" s="19">
        <v>32530</v>
      </c>
      <c r="Z26" s="4">
        <v>22570</v>
      </c>
      <c r="AA26" s="4">
        <v>0</v>
      </c>
      <c r="AB26" s="4">
        <v>22570</v>
      </c>
      <c r="AC26" s="4">
        <v>0</v>
      </c>
      <c r="AD26" s="4">
        <v>0</v>
      </c>
      <c r="AE26" s="4" t="s">
        <v>47</v>
      </c>
      <c r="AF26" s="4" t="s">
        <v>48</v>
      </c>
      <c r="AG26" s="4" t="s">
        <v>215</v>
      </c>
      <c r="AH26" s="4" t="s">
        <v>216</v>
      </c>
      <c r="AI26" s="4" t="s">
        <v>39</v>
      </c>
      <c r="AJ26" s="5" t="s">
        <v>39</v>
      </c>
    </row>
    <row r="27" spans="1:36" s="6" customFormat="1">
      <c r="A27" s="17">
        <f>VLOOKUP(P27,'Contractors List'!$A$2:$C$23,3,0)</f>
        <v>2</v>
      </c>
      <c r="B27" s="17" t="str">
        <f>VLOOKUP(P27,'Contractors List'!$A$2:$C$19,2,0)</f>
        <v>DOSA SAVA GADHAVI</v>
      </c>
      <c r="C27" s="7" t="s">
        <v>188</v>
      </c>
      <c r="D27" s="20" t="s">
        <v>188</v>
      </c>
      <c r="E27" s="7" t="s">
        <v>217</v>
      </c>
      <c r="F27" s="7" t="s">
        <v>218</v>
      </c>
      <c r="G27" s="20">
        <v>520</v>
      </c>
      <c r="H27" s="7" t="s">
        <v>108</v>
      </c>
      <c r="I27" s="7" t="s">
        <v>108</v>
      </c>
      <c r="J27" s="20" t="s">
        <v>205</v>
      </c>
      <c r="K27" s="20" t="s">
        <v>39</v>
      </c>
      <c r="L27" s="7" t="s">
        <v>188</v>
      </c>
      <c r="M27" s="7" t="s">
        <v>199</v>
      </c>
      <c r="N27" s="20" t="s">
        <v>200</v>
      </c>
      <c r="O27" s="7" t="s">
        <v>58</v>
      </c>
      <c r="P27" s="7" t="s">
        <v>59</v>
      </c>
      <c r="Q27" s="7" t="s">
        <v>60</v>
      </c>
      <c r="R27" s="7" t="s">
        <v>61</v>
      </c>
      <c r="S27" s="7" t="s">
        <v>62</v>
      </c>
      <c r="T27" s="20" t="s">
        <v>63</v>
      </c>
      <c r="U27" s="7" t="s">
        <v>39</v>
      </c>
      <c r="V27" s="20" t="s">
        <v>219</v>
      </c>
      <c r="W27" s="20">
        <v>9890</v>
      </c>
      <c r="X27" s="20"/>
      <c r="Y27" s="20">
        <v>24010</v>
      </c>
      <c r="Z27" s="7">
        <v>14120</v>
      </c>
      <c r="AA27" s="7">
        <v>0</v>
      </c>
      <c r="AB27" s="7">
        <v>14120</v>
      </c>
      <c r="AC27" s="7">
        <v>0</v>
      </c>
      <c r="AD27" s="7">
        <v>0</v>
      </c>
      <c r="AE27" s="7" t="s">
        <v>47</v>
      </c>
      <c r="AF27" s="7" t="s">
        <v>48</v>
      </c>
      <c r="AG27" s="7" t="s">
        <v>220</v>
      </c>
      <c r="AH27" s="7" t="s">
        <v>221</v>
      </c>
      <c r="AI27" s="7" t="s">
        <v>39</v>
      </c>
      <c r="AJ27" s="6" t="s">
        <v>39</v>
      </c>
    </row>
    <row r="28" spans="1:36" s="6" customFormat="1">
      <c r="A28" s="17">
        <f>VLOOKUP(P28,'Contractors List'!$A$2:$C$23,3,0)</f>
        <v>2</v>
      </c>
      <c r="B28" s="17" t="str">
        <f>VLOOKUP(P28,'Contractors List'!$A$2:$C$19,2,0)</f>
        <v>DOSA SAVA GADHAVI</v>
      </c>
      <c r="C28" s="7" t="s">
        <v>188</v>
      </c>
      <c r="D28" s="20" t="s">
        <v>188</v>
      </c>
      <c r="E28" s="7" t="s">
        <v>222</v>
      </c>
      <c r="F28" s="7" t="s">
        <v>223</v>
      </c>
      <c r="G28" s="20">
        <v>521</v>
      </c>
      <c r="H28" s="7" t="s">
        <v>108</v>
      </c>
      <c r="I28" s="7" t="s">
        <v>108</v>
      </c>
      <c r="J28" s="20" t="s">
        <v>212</v>
      </c>
      <c r="K28" s="20" t="s">
        <v>39</v>
      </c>
      <c r="L28" s="7" t="s">
        <v>188</v>
      </c>
      <c r="M28" s="7" t="s">
        <v>39</v>
      </c>
      <c r="N28" s="20" t="s">
        <v>39</v>
      </c>
      <c r="O28" s="7" t="s">
        <v>58</v>
      </c>
      <c r="P28" s="7" t="s">
        <v>59</v>
      </c>
      <c r="Q28" s="7" t="s">
        <v>60</v>
      </c>
      <c r="R28" s="7" t="s">
        <v>61</v>
      </c>
      <c r="S28" s="7" t="s">
        <v>62</v>
      </c>
      <c r="T28" s="20" t="s">
        <v>63</v>
      </c>
      <c r="U28" s="7" t="s">
        <v>39</v>
      </c>
      <c r="V28" s="20" t="s">
        <v>224</v>
      </c>
      <c r="W28" s="20">
        <v>9970</v>
      </c>
      <c r="X28" s="20"/>
      <c r="Y28" s="20">
        <v>15850</v>
      </c>
      <c r="Z28" s="7">
        <v>5880</v>
      </c>
      <c r="AA28" s="7">
        <v>0</v>
      </c>
      <c r="AB28" s="7">
        <v>5880</v>
      </c>
      <c r="AC28" s="7">
        <v>0</v>
      </c>
      <c r="AD28" s="7">
        <v>0</v>
      </c>
      <c r="AE28" s="7" t="s">
        <v>47</v>
      </c>
      <c r="AF28" s="7" t="s">
        <v>48</v>
      </c>
      <c r="AG28" s="7" t="s">
        <v>225</v>
      </c>
      <c r="AH28" s="7" t="s">
        <v>226</v>
      </c>
      <c r="AI28" s="7" t="s">
        <v>39</v>
      </c>
      <c r="AJ28" s="6" t="s">
        <v>39</v>
      </c>
    </row>
  </sheetData>
  <mergeCells count="36"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P1048576">
    <cfRule type="containsText" dxfId="0" priority="3" operator="containsText" text="M/s. Ravji manji sorthiya co.">
      <formula>NOT(ISERROR(SEARCH("M/s. Ravji manji sorthiya co.",P3)))</formula>
    </cfRule>
    <cfRule type="containsText" dxfId="1" priority="2" operator="containsText" text="M/s. Dosa shava gadhvi">
      <formula>NOT(ISERROR(SEARCH("M/s. Dosa shava gadhvi",P3)))</formula>
    </cfRule>
    <cfRule type="containsText" dxfId="2" priority="1" operator="containsText" text="TURK ABDUL MITHANI">
      <formula>NOT(ISERROR(SEARCH("TURK ABDUL MITHANI",P3)))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zoomScaleNormal="100" zoomScaleSheetLayoutView="100" workbookViewId="0">
      <selection activeCell="A4" sqref="A4:XFD5"/>
    </sheetView>
  </sheetViews>
  <sheetFormatPr defaultRowHeight="16.5"/>
  <cols>
    <col min="1" max="1" width="36.85546875" style="2" bestFit="1" customWidth="1"/>
    <col min="2" max="2" width="11.71093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13.42578125" style="2" bestFit="1" customWidth="1"/>
    <col min="7" max="7" width="15.4257812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3" t="s">
        <v>228</v>
      </c>
      <c r="C1" s="24"/>
      <c r="D1" s="24"/>
      <c r="E1" s="24"/>
      <c r="F1" s="24"/>
      <c r="G1" s="24"/>
      <c r="H1" s="24"/>
      <c r="I1" s="24"/>
      <c r="J1" s="25"/>
      <c r="K1" s="15">
        <f>'Contractors List'!C2</f>
        <v>1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0" t="s">
        <v>249</v>
      </c>
    </row>
    <row r="3" spans="1:12">
      <c r="A3" s="2" t="str">
        <f>VLOOKUP($K$1,'Daily Report'!$A$3:$AJ$2487,2,0)</f>
        <v>RAVJI MANJI SORATHIYA &amp; CO.</v>
      </c>
      <c r="B3" s="2" t="str">
        <f>VLOOKUP($K$1,'Daily Report'!$A$3:$AJ$2085,4,0)</f>
        <v>07-Apr-15</v>
      </c>
      <c r="C3" s="2">
        <f>VLOOKUP($K$1,'Daily Report'!$A$3:$AJ$2871,7,0)</f>
        <v>442</v>
      </c>
      <c r="D3" s="2" t="str">
        <f>VLOOKUP($K$1,'Daily Report'!$A$3:$AJ$1514,11,0)</f>
        <v/>
      </c>
      <c r="E3" s="2" t="str">
        <f>VLOOKUP($K$1,'Daily Report'!$A$3:$AJ$1123,14,0)</f>
        <v>STONE (C)</v>
      </c>
      <c r="F3" s="2" t="str">
        <f>VLOOKUP($K$1,'Daily Report'!$A$3:$AJ$2771,20,0)</f>
        <v>NEW YORK</v>
      </c>
      <c r="G3" s="2" t="str">
        <f>VLOOKUP($K$1,'Daily Report'!$A$3:$AJ$2432,10,0)</f>
        <v>GJ12BS0943</v>
      </c>
      <c r="H3" s="22">
        <f>VLOOKUP($K$1,'Daily Report'!$A$3:$AJ$2615,24,0)</f>
        <v>0</v>
      </c>
      <c r="I3" s="22">
        <f>VLOOKUP($K$1,'Daily Report'!$A$3:$AJ$2615,25,0)</f>
        <v>0</v>
      </c>
      <c r="J3" s="22">
        <f>H3-I3</f>
        <v>0</v>
      </c>
      <c r="K3" s="2" t="str">
        <f>VLOOKUP($K$1,'Daily Report'!$A$3:$AJ$2537,22,0)</f>
        <v/>
      </c>
      <c r="L3" s="29">
        <f>VLOOKUP($K$1,'Daily Report'!$A$3:$AK$2937,37,0)</f>
        <v>0</v>
      </c>
    </row>
  </sheetData>
  <mergeCells count="1">
    <mergeCell ref="B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1" width="26" style="2" bestFit="1" customWidth="1"/>
    <col min="2" max="2" width="11.71093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9" style="2" bestFit="1" customWidth="1"/>
    <col min="7" max="7" width="15.710937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229</v>
      </c>
      <c r="C1" s="27"/>
      <c r="D1" s="27"/>
      <c r="E1" s="27"/>
      <c r="F1" s="27"/>
      <c r="G1" s="27"/>
      <c r="H1" s="27"/>
      <c r="I1" s="27"/>
      <c r="J1" s="28"/>
      <c r="K1" s="12">
        <f>'Contractors List'!C3</f>
        <v>2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str">
        <f>VLOOKUP($K$1,'Daily Report'!$A$3:$AJ$2487,2,0)</f>
        <v>DOSA SAVA GADHAVI</v>
      </c>
      <c r="B3" s="2" t="str">
        <f>VLOOKUP($K$1,'Daily Report'!$A$3:$AJ$2085,4,0)</f>
        <v>10-Jun-15</v>
      </c>
      <c r="C3" s="2">
        <f>VLOOKUP($K$1,'Daily Report'!$A$3:$AJ$2871,7,0)</f>
        <v>497</v>
      </c>
      <c r="D3" s="2" t="str">
        <f>VLOOKUP($K$1,'Daily Report'!$A$3:$AJ$1514,11,0)</f>
        <v>602</v>
      </c>
      <c r="E3" s="2" t="str">
        <f>VLOOKUP($K$1,'Daily Report'!$A$3:$AJ$1123,14,0)</f>
        <v>1--2</v>
      </c>
      <c r="F3" s="2" t="str">
        <f>VLOOKUP($K$1,'Daily Report'!$A$3:$AJ$2771,20,0)</f>
        <v>GAJOD</v>
      </c>
      <c r="G3" s="2" t="str">
        <f>VLOOKUP($K$1,'Daily Report'!$A$3:$AJ$2432,10,0)</f>
        <v>GJ12AU6042</v>
      </c>
      <c r="H3" s="22">
        <f>VLOOKUP($K$1,'Daily Report'!$A$3:$AJ$2615,24,0)</f>
        <v>33380</v>
      </c>
      <c r="I3" s="22">
        <f>VLOOKUP($K$1,'Daily Report'!$A$3:$AJ$2615,25,0)</f>
        <v>23000</v>
      </c>
      <c r="J3" s="22">
        <f>H3-I3</f>
        <v>10380</v>
      </c>
      <c r="K3" s="2" t="str">
        <f>VLOOKUP($K$1,'Daily Report'!$A$3:$AJ$2537,22,0)</f>
        <v>RP44491</v>
      </c>
      <c r="L3" s="29">
        <f>VLOOKUP($K$1,'Daily Report'!$A$3:$AK$2937,37,0)</f>
        <v>0</v>
      </c>
    </row>
  </sheetData>
  <mergeCells count="1">
    <mergeCell ref="B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1" width="39.28515625" style="2" bestFit="1" customWidth="1"/>
    <col min="2" max="2" width="11.71093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14.5703125" style="2" bestFit="1" customWidth="1"/>
    <col min="7" max="7" width="15.14062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230</v>
      </c>
      <c r="C1" s="27"/>
      <c r="D1" s="27"/>
      <c r="E1" s="27"/>
      <c r="F1" s="27"/>
      <c r="G1" s="27"/>
      <c r="H1" s="27"/>
      <c r="I1" s="27"/>
      <c r="J1" s="28"/>
      <c r="K1" s="12">
        <f>'Contractors List'!C4</f>
        <v>3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str">
        <f>VLOOKUP($K$1,'Daily Report'!$A$3:$AJ$2487,2,0)</f>
        <v>TURK ABDUL SATTAR H MITHANI</v>
      </c>
      <c r="B3" s="2" t="str">
        <f>VLOOKUP($K$1,'Daily Report'!$A$3:$AJ$2085,4,0)</f>
        <v>10-Jun-15</v>
      </c>
      <c r="C3" s="2">
        <f>VLOOKUP($K$1,'Daily Report'!$A$3:$AJ$2871,7,0)</f>
        <v>501</v>
      </c>
      <c r="D3" s="2" t="str">
        <f>VLOOKUP($K$1,'Daily Report'!$A$3:$AJ$1514,11,0)</f>
        <v>1301</v>
      </c>
      <c r="E3" s="2" t="str">
        <f>VLOOKUP($K$1,'Daily Report'!$A$3:$AJ$1123,14,0)</f>
        <v>1--2</v>
      </c>
      <c r="F3" s="2" t="str">
        <f>VLOOKUP($K$1,'Daily Report'!$A$3:$AJ$2771,20,0)</f>
        <v>FACHARIYA</v>
      </c>
      <c r="G3" s="2" t="str">
        <f>VLOOKUP($K$1,'Daily Report'!$A$3:$AJ$2432,10,0)</f>
        <v>GJ12AT6001</v>
      </c>
      <c r="H3" s="22">
        <f>VLOOKUP($K$1,'Daily Report'!$A$3:$AJ$2615,24,0)</f>
        <v>30910</v>
      </c>
      <c r="I3" s="22">
        <f>VLOOKUP($K$1,'Daily Report'!$A$3:$AJ$2615,25,0)</f>
        <v>20610</v>
      </c>
      <c r="J3" s="22">
        <f>H3-I3</f>
        <v>10300</v>
      </c>
      <c r="K3" s="2" t="str">
        <f>VLOOKUP($K$1,'Daily Report'!$A$3:$AJ$2537,22,0)</f>
        <v>RP3581</v>
      </c>
      <c r="L3" s="29">
        <f>VLOOKUP($K$1,'Daily Report'!$A$3:$AK$2937,37,0)</f>
        <v>0</v>
      </c>
    </row>
  </sheetData>
  <mergeCells count="1">
    <mergeCell ref="B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2" width="6.855468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9" style="2" bestFit="1" customWidth="1"/>
    <col min="7" max="7" width="13.710937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231</v>
      </c>
      <c r="C1" s="27"/>
      <c r="D1" s="27"/>
      <c r="E1" s="27"/>
      <c r="F1" s="27"/>
      <c r="G1" s="27"/>
      <c r="H1" s="27"/>
      <c r="I1" s="27"/>
      <c r="J1" s="28"/>
      <c r="K1" s="12">
        <f>'Contractors List'!C5</f>
        <v>4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e">
        <f>VLOOKUP($K$1,'Daily Report'!$A$3:$AJ$2487,2,0)</f>
        <v>#N/A</v>
      </c>
      <c r="B3" s="2" t="e">
        <f>VLOOKUP($K$1,'Daily Report'!$A$3:$AJ$2085,4,0)</f>
        <v>#N/A</v>
      </c>
      <c r="C3" s="2" t="e">
        <f>VLOOKUP($K$1,'Daily Report'!$A$3:$AJ$2871,7,0)</f>
        <v>#N/A</v>
      </c>
      <c r="D3" s="2" t="e">
        <f>VLOOKUP($K$1,'Daily Report'!$A$3:$AJ$1514,11,0)</f>
        <v>#N/A</v>
      </c>
      <c r="E3" s="2" t="e">
        <f>VLOOKUP($K$1,'Daily Report'!$A$3:$AJ$1123,14,0)</f>
        <v>#N/A</v>
      </c>
      <c r="F3" s="2" t="e">
        <f>VLOOKUP($K$1,'Daily Report'!$A$3:$AJ$2771,20,0)</f>
        <v>#N/A</v>
      </c>
      <c r="G3" s="2" t="e">
        <f>VLOOKUP($K$1,'Daily Report'!$A$3:$AJ$2432,10,0)</f>
        <v>#N/A</v>
      </c>
      <c r="H3" s="22" t="e">
        <f>VLOOKUP($K$1,'Daily Report'!$A$3:$AJ$2615,24,0)</f>
        <v>#N/A</v>
      </c>
      <c r="I3" s="22" t="e">
        <f>VLOOKUP($K$1,'Daily Report'!$A$3:$AJ$2615,25,0)</f>
        <v>#N/A</v>
      </c>
      <c r="J3" s="22" t="e">
        <f>H3-I3</f>
        <v>#N/A</v>
      </c>
      <c r="K3" s="2" t="e">
        <f>VLOOKUP($K$1,'Daily Report'!$A$3:$AJ$2537,22,0)</f>
        <v>#N/A</v>
      </c>
      <c r="L3" s="29" t="e">
        <f>VLOOKUP($K$1,'Daily Report'!$A$3:$AK$2937,37,0)</f>
        <v>#N/A</v>
      </c>
    </row>
  </sheetData>
  <mergeCells count="1">
    <mergeCell ref="B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2" width="6.855468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9" style="2" bestFit="1" customWidth="1"/>
    <col min="7" max="7" width="13.710937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232</v>
      </c>
      <c r="C1" s="27"/>
      <c r="D1" s="27"/>
      <c r="E1" s="27"/>
      <c r="F1" s="27"/>
      <c r="G1" s="27"/>
      <c r="H1" s="27"/>
      <c r="I1" s="27"/>
      <c r="J1" s="28"/>
      <c r="K1" s="12">
        <f>'Contractors List'!C6</f>
        <v>5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e">
        <f>VLOOKUP($K$1,'Daily Report'!$A$3:$AJ$2487,2,0)</f>
        <v>#N/A</v>
      </c>
      <c r="B3" s="2" t="e">
        <f>VLOOKUP($K$1,'Daily Report'!$A$3:$AJ$2085,4,0)</f>
        <v>#N/A</v>
      </c>
      <c r="C3" s="2" t="e">
        <f>VLOOKUP($K$1,'Daily Report'!$A$3:$AJ$2871,7,0)</f>
        <v>#N/A</v>
      </c>
      <c r="D3" s="2" t="e">
        <f>VLOOKUP($K$1,'Daily Report'!$A$3:$AJ$1514,11,0)</f>
        <v>#N/A</v>
      </c>
      <c r="E3" s="2" t="e">
        <f>VLOOKUP($K$1,'Daily Report'!$A$3:$AJ$1123,14,0)</f>
        <v>#N/A</v>
      </c>
      <c r="F3" s="2" t="e">
        <f>VLOOKUP($K$1,'Daily Report'!$A$3:$AJ$2771,20,0)</f>
        <v>#N/A</v>
      </c>
      <c r="G3" s="2" t="e">
        <f>VLOOKUP($K$1,'Daily Report'!$A$3:$AJ$2432,10,0)</f>
        <v>#N/A</v>
      </c>
      <c r="H3" s="22" t="e">
        <f>VLOOKUP($K$1,'Daily Report'!$A$3:$AJ$2615,24,0)</f>
        <v>#N/A</v>
      </c>
      <c r="I3" s="22" t="e">
        <f>VLOOKUP($K$1,'Daily Report'!$A$3:$AJ$2615,25,0)</f>
        <v>#N/A</v>
      </c>
      <c r="J3" s="22" t="e">
        <f>H3-I3</f>
        <v>#N/A</v>
      </c>
      <c r="K3" s="2" t="e">
        <f>VLOOKUP($K$1,'Daily Report'!$A$3:$AJ$2537,22,0)</f>
        <v>#N/A</v>
      </c>
      <c r="L3" s="29" t="e">
        <f>VLOOKUP($K$1,'Daily Report'!$A$3:$AK$2937,37,0)</f>
        <v>#N/A</v>
      </c>
    </row>
  </sheetData>
  <mergeCells count="1">
    <mergeCell ref="B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2" width="6.855468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9" style="2" bestFit="1" customWidth="1"/>
    <col min="7" max="7" width="13.710937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233</v>
      </c>
      <c r="C1" s="27"/>
      <c r="D1" s="27"/>
      <c r="E1" s="27"/>
      <c r="F1" s="27"/>
      <c r="G1" s="27"/>
      <c r="H1" s="27"/>
      <c r="I1" s="27"/>
      <c r="J1" s="28"/>
      <c r="K1" s="12">
        <f>'Contractors List'!C7</f>
        <v>6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e">
        <f>VLOOKUP($K$1,'Daily Report'!$A$3:$AJ$2487,2,0)</f>
        <v>#N/A</v>
      </c>
      <c r="B3" s="2" t="e">
        <f>VLOOKUP($K$1,'Daily Report'!$A$3:$AJ$2085,4,0)</f>
        <v>#N/A</v>
      </c>
      <c r="C3" s="2" t="e">
        <f>VLOOKUP($K$1,'Daily Report'!$A$3:$AJ$2871,7,0)</f>
        <v>#N/A</v>
      </c>
      <c r="D3" s="2" t="e">
        <f>VLOOKUP($K$1,'Daily Report'!$A$3:$AJ$1514,11,0)</f>
        <v>#N/A</v>
      </c>
      <c r="E3" s="2" t="e">
        <f>VLOOKUP($K$1,'Daily Report'!$A$3:$AJ$1123,14,0)</f>
        <v>#N/A</v>
      </c>
      <c r="F3" s="2" t="e">
        <f>VLOOKUP($K$1,'Daily Report'!$A$3:$AJ$2771,20,0)</f>
        <v>#N/A</v>
      </c>
      <c r="G3" s="2" t="e">
        <f>VLOOKUP($K$1,'Daily Report'!$A$3:$AJ$2432,10,0)</f>
        <v>#N/A</v>
      </c>
      <c r="H3" s="22" t="e">
        <f>VLOOKUP($K$1,'Daily Report'!$A$3:$AJ$2615,24,0)</f>
        <v>#N/A</v>
      </c>
      <c r="I3" s="22" t="e">
        <f>VLOOKUP($K$1,'Daily Report'!$A$3:$AJ$2615,25,0)</f>
        <v>#N/A</v>
      </c>
      <c r="J3" s="22" t="e">
        <f>H3-I3</f>
        <v>#N/A</v>
      </c>
      <c r="K3" s="2" t="e">
        <f>VLOOKUP($K$1,'Daily Report'!$A$3:$AJ$2537,22,0)</f>
        <v>#N/A</v>
      </c>
      <c r="L3" s="29" t="e">
        <f>VLOOKUP($K$1,'Daily Report'!$A$3:$AK$2937,37,0)</f>
        <v>#N/A</v>
      </c>
    </row>
  </sheetData>
  <mergeCells count="1">
    <mergeCell ref="B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"/>
  <sheetViews>
    <sheetView zoomScaleNormal="100" workbookViewId="0">
      <selection activeCell="A4" sqref="A4:XFD5"/>
    </sheetView>
  </sheetViews>
  <sheetFormatPr defaultRowHeight="16.5"/>
  <cols>
    <col min="1" max="2" width="6.85546875" style="2" bestFit="1" customWidth="1"/>
    <col min="3" max="3" width="7.85546875" style="2" bestFit="1" customWidth="1"/>
    <col min="4" max="4" width="13.5703125" style="2" bestFit="1" customWidth="1"/>
    <col min="5" max="5" width="14.7109375" style="2" bestFit="1" customWidth="1"/>
    <col min="6" max="6" width="9" style="2" bestFit="1" customWidth="1"/>
    <col min="7" max="7" width="13.7109375" style="2" bestFit="1" customWidth="1"/>
    <col min="8" max="8" width="16.7109375" style="22" bestFit="1" customWidth="1"/>
    <col min="9" max="9" width="14.5703125" style="22" bestFit="1" customWidth="1"/>
    <col min="10" max="10" width="15.28515625" style="22" bestFit="1" customWidth="1"/>
    <col min="11" max="11" width="15.7109375" style="2" bestFit="1" customWidth="1"/>
    <col min="12" max="12" width="18.28515625" style="29" customWidth="1"/>
    <col min="13" max="16384" width="9.140625" style="2"/>
  </cols>
  <sheetData>
    <row r="1" spans="1:12" ht="18.75">
      <c r="B1" s="26" t="s">
        <v>234</v>
      </c>
      <c r="C1" s="27"/>
      <c r="D1" s="27"/>
      <c r="E1" s="27"/>
      <c r="F1" s="27"/>
      <c r="G1" s="27"/>
      <c r="H1" s="27"/>
      <c r="I1" s="27"/>
      <c r="J1" s="28"/>
      <c r="K1" s="12">
        <f>'Contractors List'!C8</f>
        <v>7</v>
      </c>
    </row>
    <row r="2" spans="1:12" s="1" customFormat="1" ht="18.75">
      <c r="B2" s="13" t="s">
        <v>235</v>
      </c>
      <c r="C2" s="13" t="s">
        <v>236</v>
      </c>
      <c r="D2" s="13" t="s">
        <v>237</v>
      </c>
      <c r="E2" s="13" t="s">
        <v>238</v>
      </c>
      <c r="F2" s="13" t="s">
        <v>239</v>
      </c>
      <c r="G2" s="13" t="s">
        <v>240</v>
      </c>
      <c r="H2" s="14" t="s">
        <v>242</v>
      </c>
      <c r="I2" s="14" t="s">
        <v>243</v>
      </c>
      <c r="J2" s="14" t="s">
        <v>241</v>
      </c>
      <c r="K2" s="13" t="s">
        <v>248</v>
      </c>
      <c r="L2" s="31" t="s">
        <v>249</v>
      </c>
    </row>
    <row r="3" spans="1:12">
      <c r="A3" s="2" t="e">
        <f>VLOOKUP($K$1,'Daily Report'!$A$3:$AJ$2487,2,0)</f>
        <v>#N/A</v>
      </c>
      <c r="B3" s="2" t="e">
        <f>VLOOKUP($K$1,'Daily Report'!$A$3:$AJ$2085,4,0)</f>
        <v>#N/A</v>
      </c>
      <c r="C3" s="2" t="e">
        <f>VLOOKUP($K$1,'Daily Report'!$A$3:$AJ$2871,7,0)</f>
        <v>#N/A</v>
      </c>
      <c r="D3" s="2" t="e">
        <f>VLOOKUP($K$1,'Daily Report'!$A$3:$AJ$1514,11,0)</f>
        <v>#N/A</v>
      </c>
      <c r="E3" s="2" t="e">
        <f>VLOOKUP($K$1,'Daily Report'!$A$3:$AJ$1123,14,0)</f>
        <v>#N/A</v>
      </c>
      <c r="F3" s="2" t="e">
        <f>VLOOKUP($K$1,'Daily Report'!$A$3:$AJ$2771,20,0)</f>
        <v>#N/A</v>
      </c>
      <c r="G3" s="2" t="e">
        <f>VLOOKUP($K$1,'Daily Report'!$A$3:$AJ$2432,10,0)</f>
        <v>#N/A</v>
      </c>
      <c r="H3" s="22" t="e">
        <f>VLOOKUP($K$1,'Daily Report'!$A$3:$AJ$2615,24,0)</f>
        <v>#N/A</v>
      </c>
      <c r="I3" s="22" t="e">
        <f>VLOOKUP($K$1,'Daily Report'!$A$3:$AJ$2615,25,0)</f>
        <v>#N/A</v>
      </c>
      <c r="J3" s="22" t="e">
        <f>H3-I3</f>
        <v>#N/A</v>
      </c>
      <c r="K3" s="2" t="e">
        <f>VLOOKUP($K$1,'Daily Report'!$A$3:$AJ$2537,22,0)</f>
        <v>#N/A</v>
      </c>
      <c r="L3" s="29" t="e">
        <f>VLOOKUP($K$1,'Daily Report'!$A$3:$AK$2937,37,0)</f>
        <v>#N/A</v>
      </c>
    </row>
  </sheetData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Contractors List</vt:lpstr>
      <vt:lpstr>Daily Report</vt:lpstr>
      <vt:lpstr>RMS</vt:lpstr>
      <vt:lpstr>DSG</vt:lpstr>
      <vt:lpstr>Mithani</vt:lpstr>
      <vt:lpstr>HCC</vt:lpstr>
      <vt:lpstr>HK Gadhavi</vt:lpstr>
      <vt:lpstr>Maruti</vt:lpstr>
      <vt:lpstr>Sakhara Const</vt:lpstr>
      <vt:lpstr>'Contractors List'!Print_Area</vt:lpstr>
      <vt:lpstr>Vendor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2015-06-13T10:04:02Z</dcterms:modified>
</cp:coreProperties>
</file>