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 activeTab="1"/>
  </bookViews>
  <sheets>
    <sheet name="Master Sheet" sheetId="1" r:id="rId1"/>
    <sheet name="Query" sheetId="2" r:id="rId2"/>
    <sheet name="Received" sheetId="3" r:id="rId3"/>
    <sheet name="Issued" sheetId="4" r:id="rId4"/>
    <sheet name="Stock in Hand" sheetId="5" r:id="rId5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  <c r="A72" i="1"/>
  <c r="A73" i="1"/>
  <c r="A74" i="1"/>
  <c r="A75" i="1"/>
  <c r="A76" i="1"/>
  <c r="A77" i="1"/>
  <c r="A78" i="1"/>
  <c r="A79" i="1"/>
  <c r="A3" i="1"/>
  <c r="B3" i="1"/>
  <c r="B2" i="2"/>
  <c r="E2" i="2" s="1"/>
  <c r="I2" i="2" s="1"/>
  <c r="J2" i="2" s="1"/>
  <c r="B3" i="2"/>
  <c r="C3" i="2" s="1"/>
  <c r="B4" i="2"/>
  <c r="E4" i="2" s="1"/>
  <c r="B5" i="2"/>
  <c r="C5" i="2" s="1"/>
  <c r="B6" i="2"/>
  <c r="E6" i="2" s="1"/>
  <c r="B7" i="2"/>
  <c r="C7" i="2" s="1"/>
  <c r="B8" i="2"/>
  <c r="E8" i="2" s="1"/>
  <c r="B9" i="2"/>
  <c r="C9" i="2" s="1"/>
  <c r="B10" i="2"/>
  <c r="E10" i="2" s="1"/>
  <c r="B11" i="2"/>
  <c r="C11" i="2" s="1"/>
  <c r="B12" i="2"/>
  <c r="E12" i="2" s="1"/>
  <c r="B13" i="2"/>
  <c r="C13" i="2" s="1"/>
  <c r="B14" i="2"/>
  <c r="E14" i="2" s="1"/>
  <c r="B15" i="2"/>
  <c r="C15" i="2" s="1"/>
  <c r="B16" i="2"/>
  <c r="E16" i="2" s="1"/>
  <c r="B17" i="2"/>
  <c r="C17" i="2" s="1"/>
  <c r="B18" i="2"/>
  <c r="E18" i="2" s="1"/>
  <c r="B19" i="2"/>
  <c r="C19" i="2" s="1"/>
  <c r="B20" i="2"/>
  <c r="E20" i="2" s="1"/>
  <c r="B21" i="2"/>
  <c r="C21" i="2" s="1"/>
  <c r="L2" i="5"/>
  <c r="I2" i="5" s="1"/>
  <c r="K2" i="5"/>
  <c r="J2" i="5"/>
  <c r="H2" i="5"/>
  <c r="G2" i="5"/>
  <c r="F2" i="5"/>
  <c r="E2" i="5"/>
  <c r="D2" i="5"/>
  <c r="C2" i="5"/>
  <c r="B2" i="5"/>
  <c r="A2" i="5"/>
  <c r="B2" i="1"/>
  <c r="A2" i="1" s="1"/>
  <c r="C20" i="2" l="1"/>
  <c r="C18" i="2"/>
  <c r="C16" i="2"/>
  <c r="C14" i="2"/>
  <c r="C12" i="2"/>
  <c r="C10" i="2"/>
  <c r="C8" i="2"/>
  <c r="C6" i="2"/>
  <c r="C4" i="2"/>
  <c r="I18" i="2"/>
  <c r="G18" i="2"/>
  <c r="I16" i="2"/>
  <c r="G16" i="2"/>
  <c r="I14" i="2"/>
  <c r="G14" i="2"/>
  <c r="I12" i="2"/>
  <c r="G12" i="2"/>
  <c r="I10" i="2"/>
  <c r="G10" i="2"/>
  <c r="I8" i="2"/>
  <c r="G8" i="2"/>
  <c r="I6" i="2"/>
  <c r="G6" i="2"/>
  <c r="I4" i="2"/>
  <c r="G4" i="2"/>
  <c r="I20" i="2"/>
  <c r="G20" i="2"/>
  <c r="E3" i="2"/>
  <c r="E5" i="2"/>
  <c r="E7" i="2"/>
  <c r="E9" i="2"/>
  <c r="E11" i="2"/>
  <c r="E13" i="2"/>
  <c r="E15" i="2"/>
  <c r="E17" i="2"/>
  <c r="E19" i="2"/>
  <c r="E21" i="2"/>
  <c r="D2" i="4"/>
  <c r="D2" i="3"/>
  <c r="E2" i="4"/>
  <c r="E2" i="3"/>
  <c r="G2" i="2"/>
  <c r="C2" i="2"/>
  <c r="I21" i="2" l="1"/>
  <c r="G21" i="2"/>
  <c r="I17" i="2"/>
  <c r="G17" i="2"/>
  <c r="I13" i="2"/>
  <c r="G13" i="2"/>
  <c r="I9" i="2"/>
  <c r="G9" i="2"/>
  <c r="I5" i="2"/>
  <c r="G5" i="2"/>
  <c r="D20" i="2"/>
  <c r="F20" i="2" s="1"/>
  <c r="N20" i="2" s="1"/>
  <c r="P20" i="2"/>
  <c r="Q20" i="2" s="1"/>
  <c r="J20" i="2"/>
  <c r="H20" i="2" s="1"/>
  <c r="M20" i="2"/>
  <c r="O20" i="2" s="1"/>
  <c r="K20" i="2"/>
  <c r="L20" i="2" s="1"/>
  <c r="D4" i="2"/>
  <c r="F4" i="2" s="1"/>
  <c r="N4" i="2" s="1"/>
  <c r="P4" i="2"/>
  <c r="Q4" i="2" s="1"/>
  <c r="J4" i="2"/>
  <c r="H4" i="2" s="1"/>
  <c r="M4" i="2"/>
  <c r="O4" i="2" s="1"/>
  <c r="K4" i="2"/>
  <c r="L4" i="2" s="1"/>
  <c r="D6" i="2"/>
  <c r="F6" i="2" s="1"/>
  <c r="N6" i="2" s="1"/>
  <c r="P6" i="2"/>
  <c r="Q6" i="2" s="1"/>
  <c r="J6" i="2"/>
  <c r="H6" i="2" s="1"/>
  <c r="M6" i="2"/>
  <c r="O6" i="2" s="1"/>
  <c r="K6" i="2"/>
  <c r="L6" i="2" s="1"/>
  <c r="D8" i="2"/>
  <c r="F8" i="2" s="1"/>
  <c r="N8" i="2" s="1"/>
  <c r="P8" i="2"/>
  <c r="Q8" i="2" s="1"/>
  <c r="J8" i="2"/>
  <c r="H8" i="2" s="1"/>
  <c r="M8" i="2"/>
  <c r="O8" i="2" s="1"/>
  <c r="K8" i="2"/>
  <c r="L8" i="2" s="1"/>
  <c r="D10" i="2"/>
  <c r="F10" i="2" s="1"/>
  <c r="N10" i="2" s="1"/>
  <c r="P10" i="2"/>
  <c r="Q10" i="2" s="1"/>
  <c r="J10" i="2"/>
  <c r="H10" i="2" s="1"/>
  <c r="M10" i="2"/>
  <c r="O10" i="2" s="1"/>
  <c r="K10" i="2"/>
  <c r="L10" i="2" s="1"/>
  <c r="D12" i="2"/>
  <c r="F12" i="2" s="1"/>
  <c r="N12" i="2" s="1"/>
  <c r="P12" i="2"/>
  <c r="Q12" i="2" s="1"/>
  <c r="J12" i="2"/>
  <c r="H12" i="2" s="1"/>
  <c r="M12" i="2"/>
  <c r="O12" i="2" s="1"/>
  <c r="K12" i="2"/>
  <c r="L12" i="2" s="1"/>
  <c r="D14" i="2"/>
  <c r="F14" i="2" s="1"/>
  <c r="N14" i="2" s="1"/>
  <c r="P14" i="2"/>
  <c r="Q14" i="2" s="1"/>
  <c r="J14" i="2"/>
  <c r="H14" i="2" s="1"/>
  <c r="M14" i="2"/>
  <c r="O14" i="2" s="1"/>
  <c r="K14" i="2"/>
  <c r="L14" i="2" s="1"/>
  <c r="D16" i="2"/>
  <c r="F16" i="2" s="1"/>
  <c r="N16" i="2" s="1"/>
  <c r="P16" i="2"/>
  <c r="Q16" i="2" s="1"/>
  <c r="J16" i="2"/>
  <c r="H16" i="2" s="1"/>
  <c r="M16" i="2"/>
  <c r="O16" i="2" s="1"/>
  <c r="K16" i="2"/>
  <c r="L16" i="2" s="1"/>
  <c r="D18" i="2"/>
  <c r="F18" i="2" s="1"/>
  <c r="N18" i="2" s="1"/>
  <c r="P18" i="2"/>
  <c r="Q18" i="2" s="1"/>
  <c r="J18" i="2"/>
  <c r="H18" i="2" s="1"/>
  <c r="M18" i="2"/>
  <c r="O18" i="2" s="1"/>
  <c r="K18" i="2"/>
  <c r="L18" i="2" s="1"/>
  <c r="I19" i="2"/>
  <c r="G19" i="2"/>
  <c r="I15" i="2"/>
  <c r="G15" i="2"/>
  <c r="I11" i="2"/>
  <c r="G11" i="2"/>
  <c r="I7" i="2"/>
  <c r="G7" i="2"/>
  <c r="I3" i="2"/>
  <c r="G3" i="2"/>
  <c r="D2" i="2"/>
  <c r="F2" i="2" s="1"/>
  <c r="N2" i="2" s="1"/>
  <c r="M2" i="2"/>
  <c r="O2" i="2" s="1"/>
  <c r="K2" i="2"/>
  <c r="L2" i="2" s="1"/>
  <c r="P2" i="2"/>
  <c r="Q2" i="2" s="1"/>
  <c r="H2" i="2"/>
  <c r="M3" i="2" l="1"/>
  <c r="O3" i="2" s="1"/>
  <c r="K3" i="2"/>
  <c r="L3" i="2" s="1"/>
  <c r="P3" i="2"/>
  <c r="Q3" i="2" s="1"/>
  <c r="J3" i="2"/>
  <c r="H3" i="2" s="1"/>
  <c r="D3" i="2"/>
  <c r="F3" i="2" s="1"/>
  <c r="N3" i="2" s="1"/>
  <c r="M7" i="2"/>
  <c r="O7" i="2" s="1"/>
  <c r="K7" i="2"/>
  <c r="L7" i="2" s="1"/>
  <c r="P7" i="2"/>
  <c r="Q7" i="2" s="1"/>
  <c r="J7" i="2"/>
  <c r="H7" i="2" s="1"/>
  <c r="D7" i="2"/>
  <c r="F7" i="2" s="1"/>
  <c r="N7" i="2" s="1"/>
  <c r="M11" i="2"/>
  <c r="O11" i="2" s="1"/>
  <c r="K11" i="2"/>
  <c r="L11" i="2" s="1"/>
  <c r="P11" i="2"/>
  <c r="Q11" i="2" s="1"/>
  <c r="J11" i="2"/>
  <c r="H11" i="2" s="1"/>
  <c r="D11" i="2"/>
  <c r="F11" i="2" s="1"/>
  <c r="N11" i="2" s="1"/>
  <c r="M15" i="2"/>
  <c r="O15" i="2" s="1"/>
  <c r="K15" i="2"/>
  <c r="L15" i="2" s="1"/>
  <c r="P15" i="2"/>
  <c r="Q15" i="2" s="1"/>
  <c r="J15" i="2"/>
  <c r="H15" i="2" s="1"/>
  <c r="D15" i="2"/>
  <c r="F15" i="2" s="1"/>
  <c r="N15" i="2" s="1"/>
  <c r="M19" i="2"/>
  <c r="O19" i="2" s="1"/>
  <c r="K19" i="2"/>
  <c r="L19" i="2" s="1"/>
  <c r="P19" i="2"/>
  <c r="Q19" i="2" s="1"/>
  <c r="J19" i="2"/>
  <c r="H19" i="2" s="1"/>
  <c r="D19" i="2"/>
  <c r="F19" i="2" s="1"/>
  <c r="N19" i="2" s="1"/>
  <c r="M5" i="2"/>
  <c r="O5" i="2" s="1"/>
  <c r="K5" i="2"/>
  <c r="L5" i="2" s="1"/>
  <c r="P5" i="2"/>
  <c r="Q5" i="2" s="1"/>
  <c r="J5" i="2"/>
  <c r="H5" i="2" s="1"/>
  <c r="D5" i="2"/>
  <c r="F5" i="2" s="1"/>
  <c r="N5" i="2" s="1"/>
  <c r="M9" i="2"/>
  <c r="O9" i="2" s="1"/>
  <c r="K9" i="2"/>
  <c r="L9" i="2" s="1"/>
  <c r="P9" i="2"/>
  <c r="Q9" i="2" s="1"/>
  <c r="J9" i="2"/>
  <c r="H9" i="2" s="1"/>
  <c r="D9" i="2"/>
  <c r="F9" i="2" s="1"/>
  <c r="N9" i="2" s="1"/>
  <c r="M13" i="2"/>
  <c r="O13" i="2" s="1"/>
  <c r="K13" i="2"/>
  <c r="L13" i="2" s="1"/>
  <c r="P13" i="2"/>
  <c r="Q13" i="2" s="1"/>
  <c r="J13" i="2"/>
  <c r="H13" i="2" s="1"/>
  <c r="D13" i="2"/>
  <c r="F13" i="2" s="1"/>
  <c r="N13" i="2" s="1"/>
  <c r="M17" i="2"/>
  <c r="O17" i="2" s="1"/>
  <c r="K17" i="2"/>
  <c r="L17" i="2" s="1"/>
  <c r="P17" i="2"/>
  <c r="Q17" i="2" s="1"/>
  <c r="J17" i="2"/>
  <c r="H17" i="2" s="1"/>
  <c r="D17" i="2"/>
  <c r="F17" i="2" s="1"/>
  <c r="N17" i="2" s="1"/>
  <c r="M21" i="2"/>
  <c r="O21" i="2" s="1"/>
  <c r="K21" i="2"/>
  <c r="L21" i="2" s="1"/>
  <c r="P21" i="2"/>
  <c r="Q21" i="2" s="1"/>
  <c r="J21" i="2"/>
  <c r="H21" i="2" s="1"/>
  <c r="D21" i="2"/>
  <c r="F21" i="2" s="1"/>
  <c r="N21" i="2" s="1"/>
</calcChain>
</file>

<file path=xl/sharedStrings.xml><?xml version="1.0" encoding="utf-8"?>
<sst xmlns="http://schemas.openxmlformats.org/spreadsheetml/2006/main" count="68" uniqueCount="45">
  <si>
    <t>Item Code</t>
  </si>
  <si>
    <t>Dept Code</t>
  </si>
  <si>
    <t>Department</t>
  </si>
  <si>
    <t>Item Name</t>
  </si>
  <si>
    <t>Opening Stock</t>
  </si>
  <si>
    <t>Rate (Rs.)</t>
  </si>
  <si>
    <t>Unit</t>
  </si>
  <si>
    <t>Reorder Level</t>
  </si>
  <si>
    <t>Tray No</t>
  </si>
  <si>
    <t>Rack No</t>
  </si>
  <si>
    <t>Find</t>
  </si>
  <si>
    <t>Row No 1</t>
  </si>
  <si>
    <t>Row No</t>
  </si>
  <si>
    <t>Item Code 1</t>
  </si>
  <si>
    <t>Item 1</t>
  </si>
  <si>
    <t>Item</t>
  </si>
  <si>
    <t>Units</t>
  </si>
  <si>
    <t>Units 1</t>
  </si>
  <si>
    <t>Stock in Hand 1</t>
  </si>
  <si>
    <t>Stock in Hand</t>
  </si>
  <si>
    <t>Reorder Level 1</t>
  </si>
  <si>
    <t>Rate</t>
  </si>
  <si>
    <t>Tray No 1</t>
  </si>
  <si>
    <t>Invoice No</t>
  </si>
  <si>
    <t>Received Date</t>
  </si>
  <si>
    <t>Quantity</t>
  </si>
  <si>
    <t>Received from</t>
  </si>
  <si>
    <t>Remarks</t>
  </si>
  <si>
    <t>DM No</t>
  </si>
  <si>
    <t>Bill Amount</t>
  </si>
  <si>
    <t>MRN No</t>
  </si>
  <si>
    <t>Issued Date</t>
  </si>
  <si>
    <t>Issued to</t>
  </si>
  <si>
    <t>Product</t>
  </si>
  <si>
    <t>Received</t>
  </si>
  <si>
    <t>Issued</t>
  </si>
  <si>
    <t>Closing Stock</t>
  </si>
  <si>
    <t>Total Value (Rs.)</t>
  </si>
  <si>
    <t>Electrical</t>
  </si>
  <si>
    <t>5 in 1 combined with Box 16 Amp</t>
  </si>
  <si>
    <t>Nos</t>
  </si>
  <si>
    <t>ELEC0159</t>
  </si>
  <si>
    <t>ABC Electricals</t>
  </si>
  <si>
    <t>24/12/2013</t>
  </si>
  <si>
    <t>bulb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</si>
</sst>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m/yyyy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NumberFormat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vertical="center"/>
      <protection hidden="1"/>
    </xf>
    <xf numFmtId="0" fontId="4" fillId="3" borderId="2" xfId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5" fillId="6" borderId="3" xfId="1" applyFont="1" applyFill="1" applyBorder="1" applyAlignment="1" applyProtection="1">
      <alignment horizontal="center" vertical="center" wrapText="1"/>
      <protection hidden="1"/>
    </xf>
    <xf numFmtId="0" fontId="6" fillId="6" borderId="1" xfId="1" applyFont="1" applyFill="1" applyBorder="1" applyAlignment="1" applyProtection="1">
      <alignment horizontal="center" vertical="center" wrapText="1"/>
      <protection hidden="1"/>
    </xf>
    <xf numFmtId="0" fontId="6" fillId="6" borderId="3" xfId="1" applyFont="1" applyFill="1" applyBorder="1" applyAlignment="1" applyProtection="1">
      <alignment horizontal="center" vertical="center" wrapText="1"/>
      <protection hidden="1"/>
    </xf>
    <xf numFmtId="0" fontId="6" fillId="6" borderId="1" xfId="1" applyFont="1" applyFill="1" applyBorder="1" applyAlignment="1" applyProtection="1">
      <alignment horizontal="left" vertical="center" wrapText="1"/>
      <protection hidden="1"/>
    </xf>
    <xf numFmtId="0" fontId="6" fillId="6" borderId="3" xfId="1" applyFont="1" applyFill="1" applyBorder="1" applyAlignment="1" applyProtection="1">
      <alignment horizontal="left" vertical="center" wrapText="1"/>
      <protection hidden="1"/>
    </xf>
    <xf numFmtId="2" fontId="6" fillId="6" borderId="3" xfId="2" applyNumberFormat="1" applyFont="1" applyFill="1" applyBorder="1" applyAlignment="1" applyProtection="1">
      <alignment horizontal="center" vertical="center" wrapText="1"/>
      <protection hidden="1"/>
    </xf>
    <xf numFmtId="2" fontId="6" fillId="6" borderId="3" xfId="1" applyNumberFormat="1" applyFont="1" applyFill="1" applyBorder="1" applyAlignment="1" applyProtection="1">
      <alignment horizontal="center" vertical="center" wrapText="1"/>
      <protection hidden="1"/>
    </xf>
    <xf numFmtId="43" fontId="6" fillId="6" borderId="3" xfId="2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vertical="center"/>
      <protection locked="0"/>
    </xf>
    <xf numFmtId="2" fontId="4" fillId="6" borderId="1" xfId="2" applyNumberFormat="1" applyFont="1" applyFill="1" applyBorder="1" applyAlignment="1" applyProtection="1">
      <alignment vertical="center" wrapText="1"/>
      <protection locked="0"/>
    </xf>
    <xf numFmtId="2" fontId="4" fillId="6" borderId="1" xfId="2" applyNumberFormat="1" applyFont="1" applyFill="1" applyBorder="1" applyAlignment="1" applyProtection="1">
      <alignment horizontal="center" vertical="center" wrapText="1"/>
      <protection locked="0"/>
    </xf>
    <xf numFmtId="43" fontId="4" fillId="6" borderId="1" xfId="2" applyFont="1" applyFill="1" applyBorder="1" applyAlignment="1" applyProtection="1">
      <alignment horizontal="center" vertical="center"/>
      <protection locked="0"/>
    </xf>
    <xf numFmtId="4" fontId="4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1" fillId="6" borderId="0" xfId="1" applyFill="1" applyProtection="1">
      <protection locked="0"/>
    </xf>
    <xf numFmtId="43" fontId="7" fillId="5" borderId="1" xfId="2" applyFont="1" applyFill="1" applyBorder="1" applyAlignment="1" applyProtection="1">
      <alignment horizontal="center" vertical="center"/>
      <protection hidden="1"/>
    </xf>
    <xf numFmtId="164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" applyFont="1" applyFill="1" applyBorder="1" applyAlignment="1" applyProtection="1">
      <alignment horizontal="center" vertical="center" wrapText="1"/>
      <protection locked="0"/>
    </xf>
    <xf numFmtId="0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43" fontId="7" fillId="6" borderId="1" xfId="2" applyFont="1" applyFill="1" applyBorder="1" applyAlignment="1" applyProtection="1">
      <alignment horizontal="center" vertical="center" wrapText="1"/>
    </xf>
    <xf numFmtId="2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" xfId="1" applyFont="1" applyFill="1" applyBorder="1" applyAlignment="1" applyProtection="1">
      <alignment horizontal="center" vertical="center" wrapText="1"/>
      <protection locked="0"/>
    </xf>
    <xf numFmtId="0" fontId="7" fillId="6" borderId="0" xfId="1" applyFont="1" applyFill="1" applyBorder="1" applyAlignment="1" applyProtection="1">
      <alignment horizontal="center" vertical="center" wrapText="1"/>
      <protection locked="0"/>
    </xf>
    <xf numFmtId="0" fontId="7" fillId="6" borderId="1" xfId="1" applyFont="1" applyFill="1" applyBorder="1" applyAlignment="1" applyProtection="1">
      <alignment horizontal="center" vertical="center"/>
      <protection locked="0"/>
    </xf>
    <xf numFmtId="164" fontId="7" fillId="6" borderId="1" xfId="1" applyNumberFormat="1" applyFont="1" applyFill="1" applyBorder="1" applyAlignment="1" applyProtection="1">
      <alignment horizontal="left" vertical="center"/>
      <protection locked="0"/>
    </xf>
    <xf numFmtId="0" fontId="7" fillId="6" borderId="1" xfId="1" applyNumberFormat="1" applyFont="1" applyFill="1" applyBorder="1" applyAlignment="1" applyProtection="1">
      <alignment vertical="center"/>
      <protection locked="0"/>
    </xf>
    <xf numFmtId="0" fontId="7" fillId="6" borderId="1" xfId="1" applyFont="1" applyFill="1" applyBorder="1" applyAlignment="1" applyProtection="1">
      <alignment vertical="center"/>
      <protection hidden="1"/>
    </xf>
    <xf numFmtId="0" fontId="7" fillId="6" borderId="1" xfId="1" applyNumberFormat="1" applyFont="1" applyFill="1" applyBorder="1" applyAlignment="1" applyProtection="1">
      <alignment horizontal="center" vertical="center"/>
      <protection hidden="1"/>
    </xf>
    <xf numFmtId="2" fontId="7" fillId="6" borderId="1" xfId="1" applyNumberFormat="1" applyFont="1" applyFill="1" applyBorder="1" applyAlignment="1" applyProtection="1">
      <alignment horizontal="center" vertical="center"/>
      <protection locked="0"/>
    </xf>
    <xf numFmtId="0" fontId="7" fillId="6" borderId="1" xfId="1" applyNumberFormat="1" applyFont="1" applyFill="1" applyBorder="1" applyAlignment="1" applyProtection="1">
      <alignment horizontal="left" vertical="center"/>
      <protection locked="0"/>
    </xf>
    <xf numFmtId="0" fontId="7" fillId="6" borderId="1" xfId="1" applyFont="1" applyFill="1" applyBorder="1" applyAlignment="1" applyProtection="1">
      <alignment vertical="center"/>
      <protection locked="0"/>
    </xf>
    <xf numFmtId="0" fontId="8" fillId="6" borderId="1" xfId="1" applyFont="1" applyFill="1" applyBorder="1" applyAlignment="1" applyProtection="1">
      <alignment horizontal="center" vertical="center" wrapText="1"/>
      <protection hidden="1"/>
    </xf>
    <xf numFmtId="2" fontId="8" fillId="6" borderId="1" xfId="1" applyNumberFormat="1" applyFont="1" applyFill="1" applyBorder="1" applyAlignment="1" applyProtection="1">
      <alignment horizontal="center" vertical="center" wrapText="1"/>
      <protection hidden="1"/>
    </xf>
    <xf numFmtId="43" fontId="8" fillId="6" borderId="1" xfId="2" applyFont="1" applyFill="1" applyBorder="1" applyAlignment="1" applyProtection="1">
      <alignment horizontal="center" vertical="center" wrapText="1"/>
      <protection hidden="1"/>
    </xf>
    <xf numFmtId="4" fontId="8" fillId="6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6</xdr:row>
      <xdr:rowOff>104774</xdr:rowOff>
    </xdr:from>
    <xdr:to>
      <xdr:col>4</xdr:col>
      <xdr:colOff>1838325</xdr:colOff>
      <xdr:row>10</xdr:row>
      <xdr:rowOff>152399</xdr:rowOff>
    </xdr:to>
    <xdr:sp macro="" textlink="">
      <xdr:nvSpPr>
        <xdr:cNvPr id="2" name="Rectangle 1"/>
        <xdr:cNvSpPr/>
      </xdr:nvSpPr>
      <xdr:spPr>
        <a:xfrm>
          <a:off x="1409700" y="1628774"/>
          <a:ext cx="3133725" cy="80962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Whin i put any value (which is  enrolled in msater sheet i.e. sheet 1) </a:t>
          </a:r>
          <a:r>
            <a:rPr lang="en-US" sz="1100" baseline="0"/>
            <a:t>in this it should find all the details  and reflect in rows  </a:t>
          </a:r>
          <a:endParaRPr lang="en-US" sz="1100"/>
        </a:p>
      </xdr:txBody>
    </xdr:sp>
    <xdr:clientData/>
  </xdr:twoCellAnchor>
  <xdr:twoCellAnchor>
    <xdr:from>
      <xdr:col>0</xdr:col>
      <xdr:colOff>542925</xdr:colOff>
      <xdr:row>8</xdr:row>
      <xdr:rowOff>28575</xdr:rowOff>
    </xdr:from>
    <xdr:to>
      <xdr:col>1</xdr:col>
      <xdr:colOff>485775</xdr:colOff>
      <xdr:row>8</xdr:row>
      <xdr:rowOff>128587</xdr:rowOff>
    </xdr:to>
    <xdr:cxnSp macro="">
      <xdr:nvCxnSpPr>
        <xdr:cNvPr id="4" name="Straight Arrow Connector 3"/>
        <xdr:cNvCxnSpPr>
          <a:stCxn id="2" idx="1"/>
        </xdr:cNvCxnSpPr>
      </xdr:nvCxnSpPr>
      <xdr:spPr>
        <a:xfrm flipH="1" flipV="1">
          <a:off x="542925" y="1933575"/>
          <a:ext cx="866775" cy="100012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9"/>
  <sheetViews>
    <sheetView workbookViewId="0">
      <selection activeCell="A2" sqref="A2"/>
    </sheetView>
  </sheetViews>
  <sheetFormatPr defaultColWidth="19.85546875" defaultRowHeight="15" x14ac:dyDescent="0.25"/>
  <cols>
    <col min="1" max="3" width="19.85546875" style="2"/>
    <col min="4" max="4" width="30.7109375" style="2" bestFit="1" customWidth="1"/>
    <col min="5" max="16384" width="19.85546875" style="2"/>
  </cols>
  <sheetData>
    <row r="1" spans="1:11" x14ac:dyDescent="0.2">
      <c r="A1" s="9" t="s">
        <v>0</v>
      </c>
      <c r="B1" s="10" t="s">
        <v>1</v>
      </c>
      <c r="C1" s="11" t="s">
        <v>2</v>
      </c>
      <c r="D1" s="21" t="s">
        <v>3</v>
      </c>
      <c r="E1" s="22" t="s">
        <v>4</v>
      </c>
      <c r="F1" s="23" t="s">
        <v>5</v>
      </c>
      <c r="G1" s="24" t="s">
        <v>6</v>
      </c>
      <c r="H1" s="25" t="s">
        <v>7</v>
      </c>
      <c r="I1" s="26" t="s">
        <v>8</v>
      </c>
      <c r="J1" s="26" t="s">
        <v>9</v>
      </c>
      <c r="K1" s="27" t="s">
        <v>0</v>
      </c>
    </row>
    <row r="2" spans="1:11" x14ac:dyDescent="0.25">
      <c r="A2" s="2" t="str">
        <f>IF(ISBLANK(C2),"",B2&amp;TEXT(COUNTIF($B$2:B2,B2),"0000"))</f>
        <v>ELEC0001</v>
      </c>
      <c r="B2" s="2" t="str">
        <f>IF(ISBLANK(C2),"",IF(C2="Electrical","ELEC",IF(C2="Maintenance","MNTN"," ")))</f>
        <v>ELEC</v>
      </c>
      <c r="C2" s="2" t="s">
        <v>38</v>
      </c>
      <c r="D2" s="2" t="s">
        <v>39</v>
      </c>
      <c r="E2" s="2">
        <v>2</v>
      </c>
      <c r="F2" s="2">
        <v>110</v>
      </c>
      <c r="G2" s="2" t="s">
        <v>40</v>
      </c>
      <c r="H2" s="2">
        <v>1</v>
      </c>
      <c r="I2" s="2">
        <v>1</v>
      </c>
      <c r="J2" s="2">
        <v>1</v>
      </c>
      <c r="K2" s="2" t="str">
        <f>+A2</f>
        <v>ELEC0001</v>
      </c>
    </row>
    <row r="3" spans="1:11" x14ac:dyDescent="0.25">
      <c r="A3" s="12" t="str">
        <f>IF(ISBLANK(C3),"",B3&amp;TEXT(COUNTIF($B$2:B3,B3),"0000"))</f>
        <v>ELEC0002</v>
      </c>
      <c r="B3" s="2" t="str">
        <f t="shared" ref="B3" si="0">IF(ISBLANK(C3),"",IF(C3="Electrical","ELEC",IF(C3="Maintenance","MNTN"," ")))</f>
        <v>ELEC</v>
      </c>
      <c r="C3" s="2" t="s">
        <v>38</v>
      </c>
      <c r="D3" s="2" t="s">
        <v>44</v>
      </c>
      <c r="E3" s="2">
        <v>5</v>
      </c>
      <c r="F3" s="2">
        <v>50</v>
      </c>
      <c r="G3" s="2" t="s">
        <v>40</v>
      </c>
      <c r="H3" s="2">
        <v>5</v>
      </c>
      <c r="I3" s="2">
        <v>1</v>
      </c>
      <c r="J3" s="2">
        <v>2</v>
      </c>
      <c r="K3" s="2" t="str">
        <f t="shared" ref="K3:K23" si="1">+A3</f>
        <v>ELEC0002</v>
      </c>
    </row>
    <row r="4" spans="1:11" x14ac:dyDescent="0.25">
      <c r="A4" s="12"/>
      <c r="K4" s="2">
        <f t="shared" si="1"/>
        <v>0</v>
      </c>
    </row>
    <row r="5" spans="1:11" x14ac:dyDescent="0.25">
      <c r="A5" s="12"/>
      <c r="K5" s="2">
        <f t="shared" si="1"/>
        <v>0</v>
      </c>
    </row>
    <row r="6" spans="1:11" x14ac:dyDescent="0.25">
      <c r="A6" s="12"/>
      <c r="K6" s="2">
        <f t="shared" si="1"/>
        <v>0</v>
      </c>
    </row>
    <row r="7" spans="1:11" x14ac:dyDescent="0.25">
      <c r="A7" s="12"/>
      <c r="K7" s="2">
        <f t="shared" si="1"/>
        <v>0</v>
      </c>
    </row>
    <row r="8" spans="1:11" x14ac:dyDescent="0.25">
      <c r="A8" s="12"/>
      <c r="K8" s="2">
        <f t="shared" si="1"/>
        <v>0</v>
      </c>
    </row>
    <row r="9" spans="1:11" x14ac:dyDescent="0.25">
      <c r="A9" s="12"/>
      <c r="K9" s="2">
        <f t="shared" si="1"/>
        <v>0</v>
      </c>
    </row>
    <row r="10" spans="1:11" x14ac:dyDescent="0.25">
      <c r="A10" s="12"/>
      <c r="K10" s="2">
        <f t="shared" si="1"/>
        <v>0</v>
      </c>
    </row>
    <row r="11" spans="1:11" x14ac:dyDescent="0.25">
      <c r="A11" s="12"/>
      <c r="K11" s="2">
        <f t="shared" si="1"/>
        <v>0</v>
      </c>
    </row>
    <row r="12" spans="1:11" x14ac:dyDescent="0.25">
      <c r="A12" s="12"/>
      <c r="K12" s="2">
        <f t="shared" si="1"/>
        <v>0</v>
      </c>
    </row>
    <row r="13" spans="1:11" x14ac:dyDescent="0.25">
      <c r="A13" s="12"/>
      <c r="K13" s="2">
        <f t="shared" si="1"/>
        <v>0</v>
      </c>
    </row>
    <row r="14" spans="1:11" x14ac:dyDescent="0.25">
      <c r="A14" s="12"/>
      <c r="K14" s="2">
        <f t="shared" si="1"/>
        <v>0</v>
      </c>
    </row>
    <row r="15" spans="1:11" x14ac:dyDescent="0.25">
      <c r="A15" s="12"/>
      <c r="K15" s="2">
        <f t="shared" si="1"/>
        <v>0</v>
      </c>
    </row>
    <row r="16" spans="1:11" x14ac:dyDescent="0.25">
      <c r="A16" s="12"/>
      <c r="K16" s="2">
        <f t="shared" si="1"/>
        <v>0</v>
      </c>
    </row>
    <row r="17" spans="1:11" x14ac:dyDescent="0.25">
      <c r="A17" s="12"/>
      <c r="K17" s="2">
        <f t="shared" si="1"/>
        <v>0</v>
      </c>
    </row>
    <row r="18" spans="1:11" x14ac:dyDescent="0.25">
      <c r="A18" s="12"/>
      <c r="K18" s="2">
        <f t="shared" si="1"/>
        <v>0</v>
      </c>
    </row>
    <row r="19" spans="1:11" x14ac:dyDescent="0.25">
      <c r="A19" s="12"/>
      <c r="K19" s="2">
        <f t="shared" si="1"/>
        <v>0</v>
      </c>
    </row>
    <row r="20" spans="1:11" x14ac:dyDescent="0.25">
      <c r="A20" s="12"/>
      <c r="K20" s="2">
        <f t="shared" si="1"/>
        <v>0</v>
      </c>
    </row>
    <row r="21" spans="1:11" x14ac:dyDescent="0.25">
      <c r="A21" s="12"/>
      <c r="K21" s="2">
        <f t="shared" si="1"/>
        <v>0</v>
      </c>
    </row>
    <row r="22" spans="1:11" x14ac:dyDescent="0.25">
      <c r="A22" s="12"/>
      <c r="K22" s="2">
        <f t="shared" si="1"/>
        <v>0</v>
      </c>
    </row>
    <row r="23" spans="1:11" x14ac:dyDescent="0.25">
      <c r="A23" s="12"/>
      <c r="K23" s="2">
        <f t="shared" si="1"/>
        <v>0</v>
      </c>
    </row>
    <row r="24" spans="1:11" x14ac:dyDescent="0.25">
      <c r="A24" s="12"/>
    </row>
    <row r="25" spans="1:11" x14ac:dyDescent="0.25">
      <c r="A25" s="12"/>
    </row>
    <row r="26" spans="1:11" x14ac:dyDescent="0.25">
      <c r="A26" s="12"/>
    </row>
    <row r="27" spans="1:11" x14ac:dyDescent="0.25">
      <c r="A27" s="12"/>
    </row>
    <row r="28" spans="1:11" x14ac:dyDescent="0.25">
      <c r="A28" s="12"/>
    </row>
    <row r="29" spans="1:11" x14ac:dyDescent="0.25">
      <c r="A29" s="12"/>
    </row>
    <row r="30" spans="1:11" x14ac:dyDescent="0.25">
      <c r="A30" s="12"/>
    </row>
    <row r="31" spans="1:11" x14ac:dyDescent="0.25">
      <c r="A31" s="12"/>
    </row>
    <row r="32" spans="1:11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12"/>
    </row>
    <row r="38" spans="1:1" x14ac:dyDescent="0.25">
      <c r="A38" s="12"/>
    </row>
    <row r="39" spans="1:1" x14ac:dyDescent="0.25">
      <c r="A39" s="12"/>
    </row>
    <row r="40" spans="1:1" x14ac:dyDescent="0.25">
      <c r="A40" s="12"/>
    </row>
    <row r="41" spans="1:1" x14ac:dyDescent="0.25">
      <c r="A41" s="12"/>
    </row>
    <row r="42" spans="1:1" x14ac:dyDescent="0.25">
      <c r="A42" s="12"/>
    </row>
    <row r="43" spans="1:1" x14ac:dyDescent="0.25">
      <c r="A43" s="12"/>
    </row>
    <row r="44" spans="1:1" x14ac:dyDescent="0.25">
      <c r="A44" s="12"/>
    </row>
    <row r="45" spans="1:1" x14ac:dyDescent="0.25">
      <c r="A45" s="12"/>
    </row>
    <row r="46" spans="1:1" x14ac:dyDescent="0.25">
      <c r="A46" s="12"/>
    </row>
    <row r="47" spans="1:1" x14ac:dyDescent="0.25">
      <c r="A47" s="12"/>
    </row>
    <row r="48" spans="1:1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  <row r="60" spans="1:1" x14ac:dyDescent="0.25">
      <c r="A60" s="12"/>
    </row>
    <row r="61" spans="1:1" x14ac:dyDescent="0.25">
      <c r="A61" s="12"/>
    </row>
    <row r="62" spans="1:1" x14ac:dyDescent="0.25">
      <c r="A62" s="12"/>
    </row>
    <row r="63" spans="1:1" x14ac:dyDescent="0.25">
      <c r="A63" s="12"/>
    </row>
    <row r="64" spans="1:1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 t="str">
        <f>IF(ISBLANK(C72),"",B72&amp;TEXT(COUNTIF($B$2:B72,B72),"0000"))</f>
        <v/>
      </c>
    </row>
    <row r="73" spans="1:1" x14ac:dyDescent="0.25">
      <c r="A73" s="12" t="str">
        <f>IF(ISBLANK(C73),"",B73&amp;TEXT(COUNTIF($B$2:B73,B73),"0000"))</f>
        <v/>
      </c>
    </row>
    <row r="74" spans="1:1" x14ac:dyDescent="0.25">
      <c r="A74" s="12" t="str">
        <f>IF(ISBLANK(C74),"",B74&amp;TEXT(COUNTIF($B$2:B74,B74),"0000"))</f>
        <v/>
      </c>
    </row>
    <row r="75" spans="1:1" x14ac:dyDescent="0.25">
      <c r="A75" s="12" t="str">
        <f>IF(ISBLANK(C75),"",B75&amp;TEXT(COUNTIF($B$2:B75,B75),"0000"))</f>
        <v/>
      </c>
    </row>
    <row r="76" spans="1:1" x14ac:dyDescent="0.25">
      <c r="A76" s="12" t="str">
        <f>IF(ISBLANK(C76),"",B76&amp;TEXT(COUNTIF($B$2:B76,B76),"0000"))</f>
        <v/>
      </c>
    </row>
    <row r="77" spans="1:1" x14ac:dyDescent="0.25">
      <c r="A77" s="12" t="str">
        <f>IF(ISBLANK(C77),"",B77&amp;TEXT(COUNTIF($B$2:B77,B77),"0000"))</f>
        <v/>
      </c>
    </row>
    <row r="78" spans="1:1" x14ac:dyDescent="0.25">
      <c r="A78" s="12" t="str">
        <f>IF(ISBLANK(C78),"",B78&amp;TEXT(COUNTIF($B$2:B78,B78),"0000"))</f>
        <v/>
      </c>
    </row>
    <row r="79" spans="1:1" x14ac:dyDescent="0.25">
      <c r="A79" s="12" t="str">
        <f>IF(ISBLANK(C79),"",B79&amp;TEXT(COUNTIF($B$2:B79,B79),"0000"))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1"/>
  <sheetViews>
    <sheetView tabSelected="1" workbookViewId="0">
      <selection activeCell="F16" sqref="F16"/>
    </sheetView>
  </sheetViews>
  <sheetFormatPr defaultRowHeight="15" x14ac:dyDescent="0.25"/>
  <cols>
    <col min="1" max="1" width="13.85546875" style="2" customWidth="1"/>
    <col min="2" max="3" width="8.85546875" style="2" bestFit="1" customWidth="1"/>
    <col min="4" max="4" width="9" style="2" bestFit="1" customWidth="1"/>
    <col min="5" max="5" width="30.7109375" style="2" bestFit="1" customWidth="1"/>
    <col min="6" max="6" width="9" style="2" bestFit="1" customWidth="1"/>
    <col min="7" max="7" width="30.7109375" style="2" bestFit="1" customWidth="1"/>
    <col min="8" max="8" width="9.140625" style="2"/>
    <col min="9" max="9" width="9" style="2" bestFit="1" customWidth="1"/>
    <col min="10" max="10" width="8.42578125" style="2" bestFit="1" customWidth="1"/>
    <col min="11" max="16384" width="9.140625" style="2"/>
  </cols>
  <sheetData>
    <row r="1" spans="1:17" ht="45" x14ac:dyDescent="0.25">
      <c r="A1" s="13" t="s">
        <v>10</v>
      </c>
      <c r="B1" s="14" t="s">
        <v>11</v>
      </c>
      <c r="C1" s="15" t="s">
        <v>12</v>
      </c>
      <c r="D1" s="16" t="s">
        <v>13</v>
      </c>
      <c r="E1" s="16" t="s">
        <v>14</v>
      </c>
      <c r="F1" s="16" t="s">
        <v>0</v>
      </c>
      <c r="G1" s="17" t="s">
        <v>15</v>
      </c>
      <c r="H1" s="15" t="s">
        <v>16</v>
      </c>
      <c r="I1" s="17" t="s">
        <v>13</v>
      </c>
      <c r="J1" s="15" t="s">
        <v>17</v>
      </c>
      <c r="K1" s="15" t="s">
        <v>18</v>
      </c>
      <c r="L1" s="18" t="s">
        <v>19</v>
      </c>
      <c r="M1" s="19" t="s">
        <v>20</v>
      </c>
      <c r="N1" s="20" t="s">
        <v>21</v>
      </c>
      <c r="O1" s="18" t="s">
        <v>7</v>
      </c>
      <c r="P1" s="15" t="s">
        <v>22</v>
      </c>
      <c r="Q1" s="15" t="s">
        <v>8</v>
      </c>
    </row>
    <row r="2" spans="1:17" x14ac:dyDescent="0.25">
      <c r="A2" s="48">
        <v>5</v>
      </c>
      <c r="B2" s="2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2</v>
      </c>
      <c r="C2" s="2">
        <f>IF(ISNUMBER(B2),B2," ")</f>
        <v>2</v>
      </c>
      <c r="D2" s="2" t="str">
        <f>IF(ISBLANK(I2)," ",I2)</f>
        <v>ELEC0001</v>
      </c>
      <c r="E2" s="2" t="str">
        <f>INDEX('Master Sheet'!$D$2:$D$65536,B2-1)</f>
        <v>5 in 1 combined with Box 16 Amp</v>
      </c>
      <c r="F2" s="2" t="str">
        <f>IF(ISTEXT(D2),D2," ")</f>
        <v>ELEC0001</v>
      </c>
      <c r="G2" s="2" t="str">
        <f>IF(ISTEXT(E2),E2," ")</f>
        <v>5 in 1 combined with Box 16 Amp</v>
      </c>
      <c r="H2" s="2" t="str">
        <f>IF(ISTEXT(J2),J2," ")</f>
        <v>Nos</v>
      </c>
      <c r="I2" s="2" t="str">
        <f>VLOOKUP(E2,'Master Sheet'!D:K,8,0)</f>
        <v>ELEC0001</v>
      </c>
      <c r="J2" s="2" t="str">
        <f>VLOOKUP(I2,'Master Sheet'!A:G,7,0)</f>
        <v>Nos</v>
      </c>
      <c r="K2" s="2">
        <f>+VLOOKUP(I2,'Stock in Hand'!B:H,7,0)</f>
        <v>2</v>
      </c>
      <c r="L2" s="2">
        <f>IF(ISNUMBER(K2),K2," ")</f>
        <v>2</v>
      </c>
      <c r="M2" s="2">
        <f>+VLOOKUP(I2,'Master Sheet'!A:H,8,0)</f>
        <v>1</v>
      </c>
      <c r="N2" s="2">
        <f>IF(ISNA(VLOOKUP(F2,'Master Sheet'!A:F,6,0))," ",VLOOKUP(F2,'Master Sheet'!A:F,6,0))</f>
        <v>110</v>
      </c>
      <c r="O2" s="2">
        <f>IF(ISNUMBER(M2),M2," ")</f>
        <v>1</v>
      </c>
      <c r="P2" s="2">
        <f>+VLOOKUP(I2,'Master Sheet'!A:J,9,0)</f>
        <v>1</v>
      </c>
      <c r="Q2" s="2">
        <f>IF(ISNUMBER(P2),P2," ")</f>
        <v>1</v>
      </c>
    </row>
    <row r="3" spans="1:17" x14ac:dyDescent="0.25">
      <c r="A3" s="48"/>
      <c r="B3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3" s="2" t="str">
        <f t="shared" ref="C3:C21" si="0">IF(ISNUMBER(B3),B3," ")</f>
        <v xml:space="preserve"> </v>
      </c>
      <c r="D3" s="2" t="e">
        <f t="shared" ref="D3:D21" si="1">IF(ISBLANK(I3)," ",I3)</f>
        <v>#VALUE!</v>
      </c>
      <c r="E3" s="2" t="e">
        <f>INDEX('Master Sheet'!$D$2:$D$65536,B3-1)</f>
        <v>#VALUE!</v>
      </c>
      <c r="F3" s="2" t="str">
        <f t="shared" ref="F3:F21" si="2">IF(ISTEXT(D3),D3," ")</f>
        <v xml:space="preserve"> </v>
      </c>
      <c r="G3" s="2" t="str">
        <f t="shared" ref="G3:G21" si="3">IF(ISTEXT(E3),E3," ")</f>
        <v xml:space="preserve"> </v>
      </c>
      <c r="H3" s="2" t="str">
        <f t="shared" ref="H3:H21" si="4">IF(ISTEXT(J3),J3," ")</f>
        <v xml:space="preserve"> </v>
      </c>
      <c r="I3" s="2" t="e">
        <f>VLOOKUP(E3,'Master Sheet'!D:K,8,0)</f>
        <v>#VALUE!</v>
      </c>
      <c r="J3" s="2" t="e">
        <f>VLOOKUP(I3,'Master Sheet'!A:G,7,0)</f>
        <v>#VALUE!</v>
      </c>
      <c r="K3" s="2" t="e">
        <f>+VLOOKUP(I3,'Stock in Hand'!B:H,7,0)</f>
        <v>#VALUE!</v>
      </c>
      <c r="L3" s="2" t="str">
        <f t="shared" ref="L3:L21" si="5">IF(ISNUMBER(K3),K3," ")</f>
        <v xml:space="preserve"> </v>
      </c>
      <c r="M3" s="2" t="e">
        <f>+VLOOKUP(I3,'Master Sheet'!A:H,8,0)</f>
        <v>#VALUE!</v>
      </c>
      <c r="N3" s="2" t="str">
        <f>IF(ISNA(VLOOKUP(F3,'Master Sheet'!A:F,6,0))," ",VLOOKUP(F3,'Master Sheet'!A:F,6,0))</f>
        <v xml:space="preserve"> </v>
      </c>
      <c r="O3" s="2" t="str">
        <f t="shared" ref="O3:O21" si="6">IF(ISNUMBER(M3),M3," ")</f>
        <v xml:space="preserve"> </v>
      </c>
      <c r="P3" s="2" t="e">
        <f>+VLOOKUP(I3,'Master Sheet'!A:J,9,0)</f>
        <v>#VALUE!</v>
      </c>
      <c r="Q3" s="2" t="str">
        <f t="shared" ref="Q3:Q21" si="7">IF(ISNUMBER(P3),P3," ")</f>
        <v xml:space="preserve"> </v>
      </c>
    </row>
    <row r="4" spans="1:17" x14ac:dyDescent="0.25">
      <c r="A4" s="48"/>
      <c r="B4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4" s="2" t="str">
        <f t="shared" si="0"/>
        <v xml:space="preserve"> </v>
      </c>
      <c r="D4" s="2" t="e">
        <f t="shared" si="1"/>
        <v>#VALUE!</v>
      </c>
      <c r="E4" s="2" t="e">
        <f>INDEX('Master Sheet'!$D$2:$D$65536,B4-1)</f>
        <v>#VALUE!</v>
      </c>
      <c r="F4" s="2" t="str">
        <f t="shared" si="2"/>
        <v xml:space="preserve"> </v>
      </c>
      <c r="G4" s="2" t="str">
        <f t="shared" si="3"/>
        <v xml:space="preserve"> </v>
      </c>
      <c r="H4" s="2" t="str">
        <f t="shared" si="4"/>
        <v xml:space="preserve"> </v>
      </c>
      <c r="I4" s="2" t="e">
        <f>VLOOKUP(E4,'Master Sheet'!D:K,8,0)</f>
        <v>#VALUE!</v>
      </c>
      <c r="J4" s="2" t="e">
        <f>VLOOKUP(I4,'Master Sheet'!A:G,7,0)</f>
        <v>#VALUE!</v>
      </c>
      <c r="K4" s="2" t="e">
        <f>+VLOOKUP(I4,'Stock in Hand'!B:H,7,0)</f>
        <v>#VALUE!</v>
      </c>
      <c r="L4" s="2" t="str">
        <f t="shared" si="5"/>
        <v xml:space="preserve"> </v>
      </c>
      <c r="M4" s="2" t="e">
        <f>+VLOOKUP(I4,'Master Sheet'!A:H,8,0)</f>
        <v>#VALUE!</v>
      </c>
      <c r="N4" s="2" t="str">
        <f>IF(ISNA(VLOOKUP(F4,'Master Sheet'!A:F,6,0))," ",VLOOKUP(F4,'Master Sheet'!A:F,6,0))</f>
        <v xml:space="preserve"> </v>
      </c>
      <c r="O4" s="2" t="str">
        <f t="shared" si="6"/>
        <v xml:space="preserve"> </v>
      </c>
      <c r="P4" s="2" t="e">
        <f>+VLOOKUP(I4,'Master Sheet'!A:J,9,0)</f>
        <v>#VALUE!</v>
      </c>
      <c r="Q4" s="2" t="str">
        <f t="shared" si="7"/>
        <v xml:space="preserve"> </v>
      </c>
    </row>
    <row r="5" spans="1:17" x14ac:dyDescent="0.25">
      <c r="A5" s="48"/>
      <c r="B5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5" s="2" t="str">
        <f t="shared" si="0"/>
        <v xml:space="preserve"> </v>
      </c>
      <c r="D5" s="2" t="e">
        <f t="shared" si="1"/>
        <v>#VALUE!</v>
      </c>
      <c r="E5" s="2" t="e">
        <f>INDEX('Master Sheet'!$D$2:$D$65536,B5-1)</f>
        <v>#VALUE!</v>
      </c>
      <c r="F5" s="2" t="str">
        <f t="shared" si="2"/>
        <v xml:space="preserve"> </v>
      </c>
      <c r="G5" s="2" t="str">
        <f t="shared" si="3"/>
        <v xml:space="preserve"> </v>
      </c>
      <c r="H5" s="2" t="str">
        <f t="shared" si="4"/>
        <v xml:space="preserve"> </v>
      </c>
      <c r="I5" s="2" t="e">
        <f>VLOOKUP(E5,'Master Sheet'!D:K,8,0)</f>
        <v>#VALUE!</v>
      </c>
      <c r="J5" s="2" t="e">
        <f>VLOOKUP(I5,'Master Sheet'!A:G,7,0)</f>
        <v>#VALUE!</v>
      </c>
      <c r="K5" s="2" t="e">
        <f>+VLOOKUP(I5,'Stock in Hand'!B:H,7,0)</f>
        <v>#VALUE!</v>
      </c>
      <c r="L5" s="2" t="str">
        <f t="shared" si="5"/>
        <v xml:space="preserve"> </v>
      </c>
      <c r="M5" s="2" t="e">
        <f>+VLOOKUP(I5,'Master Sheet'!A:H,8,0)</f>
        <v>#VALUE!</v>
      </c>
      <c r="N5" s="2" t="str">
        <f>IF(ISNA(VLOOKUP(F5,'Master Sheet'!A:F,6,0))," ",VLOOKUP(F5,'Master Sheet'!A:F,6,0))</f>
        <v xml:space="preserve"> </v>
      </c>
      <c r="O5" s="2" t="str">
        <f t="shared" si="6"/>
        <v xml:space="preserve"> </v>
      </c>
      <c r="P5" s="2" t="e">
        <f>+VLOOKUP(I5,'Master Sheet'!A:J,9,0)</f>
        <v>#VALUE!</v>
      </c>
      <c r="Q5" s="2" t="str">
        <f t="shared" si="7"/>
        <v xml:space="preserve"> </v>
      </c>
    </row>
    <row r="6" spans="1:17" x14ac:dyDescent="0.25">
      <c r="A6" s="48"/>
      <c r="B6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6" s="2" t="str">
        <f t="shared" si="0"/>
        <v xml:space="preserve"> </v>
      </c>
      <c r="D6" s="2" t="e">
        <f t="shared" si="1"/>
        <v>#VALUE!</v>
      </c>
      <c r="E6" s="2" t="e">
        <f>INDEX('Master Sheet'!$D$2:$D$65536,B6-1)</f>
        <v>#VALUE!</v>
      </c>
      <c r="F6" s="2" t="str">
        <f t="shared" si="2"/>
        <v xml:space="preserve"> </v>
      </c>
      <c r="G6" s="2" t="str">
        <f t="shared" si="3"/>
        <v xml:space="preserve"> </v>
      </c>
      <c r="H6" s="2" t="str">
        <f t="shared" si="4"/>
        <v xml:space="preserve"> </v>
      </c>
      <c r="I6" s="2" t="e">
        <f>VLOOKUP(E6,'Master Sheet'!D:K,8,0)</f>
        <v>#VALUE!</v>
      </c>
      <c r="J6" s="2" t="e">
        <f>VLOOKUP(I6,'Master Sheet'!A:G,7,0)</f>
        <v>#VALUE!</v>
      </c>
      <c r="K6" s="2" t="e">
        <f>+VLOOKUP(I6,'Stock in Hand'!B:H,7,0)</f>
        <v>#VALUE!</v>
      </c>
      <c r="L6" s="2" t="str">
        <f t="shared" si="5"/>
        <v xml:space="preserve"> </v>
      </c>
      <c r="M6" s="2" t="e">
        <f>+VLOOKUP(I6,'Master Sheet'!A:H,8,0)</f>
        <v>#VALUE!</v>
      </c>
      <c r="N6" s="2" t="str">
        <f>IF(ISNA(VLOOKUP(F6,'Master Sheet'!A:F,6,0))," ",VLOOKUP(F6,'Master Sheet'!A:F,6,0))</f>
        <v xml:space="preserve"> </v>
      </c>
      <c r="O6" s="2" t="str">
        <f t="shared" si="6"/>
        <v xml:space="preserve"> </v>
      </c>
      <c r="P6" s="2" t="e">
        <f>+VLOOKUP(I6,'Master Sheet'!A:J,9,0)</f>
        <v>#VALUE!</v>
      </c>
      <c r="Q6" s="2" t="str">
        <f t="shared" si="7"/>
        <v xml:space="preserve"> </v>
      </c>
    </row>
    <row r="7" spans="1:17" x14ac:dyDescent="0.25">
      <c r="A7" s="48"/>
      <c r="B7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7" s="2" t="str">
        <f t="shared" si="0"/>
        <v xml:space="preserve"> </v>
      </c>
      <c r="D7" s="2" t="e">
        <f t="shared" si="1"/>
        <v>#VALUE!</v>
      </c>
      <c r="E7" s="2" t="e">
        <f>INDEX('Master Sheet'!$D$2:$D$65536,B7-1)</f>
        <v>#VALUE!</v>
      </c>
      <c r="F7" s="2" t="str">
        <f t="shared" si="2"/>
        <v xml:space="preserve"> </v>
      </c>
      <c r="G7" s="2" t="str">
        <f t="shared" si="3"/>
        <v xml:space="preserve"> </v>
      </c>
      <c r="H7" s="2" t="str">
        <f t="shared" si="4"/>
        <v xml:space="preserve"> </v>
      </c>
      <c r="I7" s="2" t="e">
        <f>VLOOKUP(E7,'Master Sheet'!D:K,8,0)</f>
        <v>#VALUE!</v>
      </c>
      <c r="J7" s="2" t="e">
        <f>VLOOKUP(I7,'Master Sheet'!A:G,7,0)</f>
        <v>#VALUE!</v>
      </c>
      <c r="K7" s="2" t="e">
        <f>+VLOOKUP(I7,'Stock in Hand'!B:H,7,0)</f>
        <v>#VALUE!</v>
      </c>
      <c r="L7" s="2" t="str">
        <f t="shared" si="5"/>
        <v xml:space="preserve"> </v>
      </c>
      <c r="M7" s="2" t="e">
        <f>+VLOOKUP(I7,'Master Sheet'!A:H,8,0)</f>
        <v>#VALUE!</v>
      </c>
      <c r="N7" s="2" t="str">
        <f>IF(ISNA(VLOOKUP(F7,'Master Sheet'!A:F,6,0))," ",VLOOKUP(F7,'Master Sheet'!A:F,6,0))</f>
        <v xml:space="preserve"> </v>
      </c>
      <c r="O7" s="2" t="str">
        <f t="shared" si="6"/>
        <v xml:space="preserve"> </v>
      </c>
      <c r="P7" s="2" t="e">
        <f>+VLOOKUP(I7,'Master Sheet'!A:J,9,0)</f>
        <v>#VALUE!</v>
      </c>
      <c r="Q7" s="2" t="str">
        <f t="shared" si="7"/>
        <v xml:space="preserve"> </v>
      </c>
    </row>
    <row r="8" spans="1:17" x14ac:dyDescent="0.25">
      <c r="A8" s="48"/>
      <c r="B8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8" s="2" t="str">
        <f t="shared" si="0"/>
        <v xml:space="preserve"> </v>
      </c>
      <c r="D8" s="2" t="e">
        <f t="shared" si="1"/>
        <v>#VALUE!</v>
      </c>
      <c r="E8" s="2" t="e">
        <f>INDEX('Master Sheet'!$D$2:$D$65536,B8-1)</f>
        <v>#VALUE!</v>
      </c>
      <c r="F8" s="2" t="str">
        <f t="shared" si="2"/>
        <v xml:space="preserve"> </v>
      </c>
      <c r="G8" s="2" t="str">
        <f t="shared" si="3"/>
        <v xml:space="preserve"> </v>
      </c>
      <c r="H8" s="2" t="str">
        <f t="shared" si="4"/>
        <v xml:space="preserve"> </v>
      </c>
      <c r="I8" s="2" t="e">
        <f>VLOOKUP(E8,'Master Sheet'!D:K,8,0)</f>
        <v>#VALUE!</v>
      </c>
      <c r="J8" s="2" t="e">
        <f>VLOOKUP(I8,'Master Sheet'!A:G,7,0)</f>
        <v>#VALUE!</v>
      </c>
      <c r="K8" s="2" t="e">
        <f>+VLOOKUP(I8,'Stock in Hand'!B:H,7,0)</f>
        <v>#VALUE!</v>
      </c>
      <c r="L8" s="2" t="str">
        <f t="shared" si="5"/>
        <v xml:space="preserve"> </v>
      </c>
      <c r="M8" s="2" t="e">
        <f>+VLOOKUP(I8,'Master Sheet'!A:H,8,0)</f>
        <v>#VALUE!</v>
      </c>
      <c r="N8" s="2" t="str">
        <f>IF(ISNA(VLOOKUP(F8,'Master Sheet'!A:F,6,0))," ",VLOOKUP(F8,'Master Sheet'!A:F,6,0))</f>
        <v xml:space="preserve"> </v>
      </c>
      <c r="O8" s="2" t="str">
        <f t="shared" si="6"/>
        <v xml:space="preserve"> </v>
      </c>
      <c r="P8" s="2" t="e">
        <f>+VLOOKUP(I8,'Master Sheet'!A:J,9,0)</f>
        <v>#VALUE!</v>
      </c>
      <c r="Q8" s="2" t="str">
        <f t="shared" si="7"/>
        <v xml:space="preserve"> </v>
      </c>
    </row>
    <row r="9" spans="1:17" x14ac:dyDescent="0.25">
      <c r="A9" s="48"/>
      <c r="B9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9" s="2" t="str">
        <f t="shared" si="0"/>
        <v xml:space="preserve"> </v>
      </c>
      <c r="D9" s="2" t="e">
        <f t="shared" si="1"/>
        <v>#VALUE!</v>
      </c>
      <c r="E9" s="2" t="e">
        <f>INDEX('Master Sheet'!$D$2:$D$65536,B9-1)</f>
        <v>#VALUE!</v>
      </c>
      <c r="F9" s="2" t="str">
        <f t="shared" si="2"/>
        <v xml:space="preserve"> </v>
      </c>
      <c r="G9" s="2" t="str">
        <f t="shared" si="3"/>
        <v xml:space="preserve"> </v>
      </c>
      <c r="H9" s="2" t="str">
        <f t="shared" si="4"/>
        <v xml:space="preserve"> </v>
      </c>
      <c r="I9" s="2" t="e">
        <f>VLOOKUP(E9,'Master Sheet'!D:K,8,0)</f>
        <v>#VALUE!</v>
      </c>
      <c r="J9" s="2" t="e">
        <f>VLOOKUP(I9,'Master Sheet'!A:G,7,0)</f>
        <v>#VALUE!</v>
      </c>
      <c r="K9" s="2" t="e">
        <f>+VLOOKUP(I9,'Stock in Hand'!B:H,7,0)</f>
        <v>#VALUE!</v>
      </c>
      <c r="L9" s="2" t="str">
        <f t="shared" si="5"/>
        <v xml:space="preserve"> </v>
      </c>
      <c r="M9" s="2" t="e">
        <f>+VLOOKUP(I9,'Master Sheet'!A:H,8,0)</f>
        <v>#VALUE!</v>
      </c>
      <c r="N9" s="2" t="str">
        <f>IF(ISNA(VLOOKUP(F9,'Master Sheet'!A:F,6,0))," ",VLOOKUP(F9,'Master Sheet'!A:F,6,0))</f>
        <v xml:space="preserve"> </v>
      </c>
      <c r="O9" s="2" t="str">
        <f t="shared" si="6"/>
        <v xml:space="preserve"> </v>
      </c>
      <c r="P9" s="2" t="e">
        <f>+VLOOKUP(I9,'Master Sheet'!A:J,9,0)</f>
        <v>#VALUE!</v>
      </c>
      <c r="Q9" s="2" t="str">
        <f t="shared" si="7"/>
        <v xml:space="preserve"> </v>
      </c>
    </row>
    <row r="10" spans="1:17" x14ac:dyDescent="0.25">
      <c r="A10" s="48"/>
      <c r="B10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0" s="2" t="str">
        <f t="shared" si="0"/>
        <v xml:space="preserve"> </v>
      </c>
      <c r="D10" s="2" t="e">
        <f t="shared" si="1"/>
        <v>#VALUE!</v>
      </c>
      <c r="E10" s="2" t="e">
        <f>INDEX('Master Sheet'!$D$2:$D$65536,B10-1)</f>
        <v>#VALUE!</v>
      </c>
      <c r="F10" s="2" t="str">
        <f t="shared" si="2"/>
        <v xml:space="preserve"> </v>
      </c>
      <c r="G10" s="2" t="str">
        <f t="shared" si="3"/>
        <v xml:space="preserve"> </v>
      </c>
      <c r="H10" s="2" t="str">
        <f t="shared" si="4"/>
        <v xml:space="preserve"> </v>
      </c>
      <c r="I10" s="2" t="e">
        <f>VLOOKUP(E10,'Master Sheet'!D:K,8,0)</f>
        <v>#VALUE!</v>
      </c>
      <c r="J10" s="2" t="e">
        <f>VLOOKUP(I10,'Master Sheet'!A:G,7,0)</f>
        <v>#VALUE!</v>
      </c>
      <c r="K10" s="2" t="e">
        <f>+VLOOKUP(I10,'Stock in Hand'!B:H,7,0)</f>
        <v>#VALUE!</v>
      </c>
      <c r="L10" s="2" t="str">
        <f t="shared" si="5"/>
        <v xml:space="preserve"> </v>
      </c>
      <c r="M10" s="2" t="e">
        <f>+VLOOKUP(I10,'Master Sheet'!A:H,8,0)</f>
        <v>#VALUE!</v>
      </c>
      <c r="N10" s="2" t="str">
        <f>IF(ISNA(VLOOKUP(F10,'Master Sheet'!A:F,6,0))," ",VLOOKUP(F10,'Master Sheet'!A:F,6,0))</f>
        <v xml:space="preserve"> </v>
      </c>
      <c r="O10" s="2" t="str">
        <f t="shared" si="6"/>
        <v xml:space="preserve"> </v>
      </c>
      <c r="P10" s="2" t="e">
        <f>+VLOOKUP(I10,'Master Sheet'!A:J,9,0)</f>
        <v>#VALUE!</v>
      </c>
      <c r="Q10" s="2" t="str">
        <f t="shared" si="7"/>
        <v xml:space="preserve"> </v>
      </c>
    </row>
    <row r="11" spans="1:17" x14ac:dyDescent="0.25">
      <c r="A11" s="48"/>
      <c r="B11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1" s="2" t="str">
        <f t="shared" si="0"/>
        <v xml:space="preserve"> </v>
      </c>
      <c r="D11" s="2" t="e">
        <f t="shared" si="1"/>
        <v>#VALUE!</v>
      </c>
      <c r="E11" s="2" t="e">
        <f>INDEX('Master Sheet'!$D$2:$D$65536,B11-1)</f>
        <v>#VALUE!</v>
      </c>
      <c r="F11" s="2" t="str">
        <f t="shared" si="2"/>
        <v xml:space="preserve"> </v>
      </c>
      <c r="G11" s="2" t="str">
        <f t="shared" si="3"/>
        <v xml:space="preserve"> </v>
      </c>
      <c r="H11" s="2" t="str">
        <f t="shared" si="4"/>
        <v xml:space="preserve"> </v>
      </c>
      <c r="I11" s="2" t="e">
        <f>VLOOKUP(E11,'Master Sheet'!D:K,8,0)</f>
        <v>#VALUE!</v>
      </c>
      <c r="J11" s="2" t="e">
        <f>VLOOKUP(I11,'Master Sheet'!A:G,7,0)</f>
        <v>#VALUE!</v>
      </c>
      <c r="K11" s="2" t="e">
        <f>+VLOOKUP(I11,'Stock in Hand'!B:H,7,0)</f>
        <v>#VALUE!</v>
      </c>
      <c r="L11" s="2" t="str">
        <f t="shared" si="5"/>
        <v xml:space="preserve"> </v>
      </c>
      <c r="M11" s="2" t="e">
        <f>+VLOOKUP(I11,'Master Sheet'!A:H,8,0)</f>
        <v>#VALUE!</v>
      </c>
      <c r="N11" s="2" t="str">
        <f>IF(ISNA(VLOOKUP(F11,'Master Sheet'!A:F,6,0))," ",VLOOKUP(F11,'Master Sheet'!A:F,6,0))</f>
        <v xml:space="preserve"> </v>
      </c>
      <c r="O11" s="2" t="str">
        <f t="shared" si="6"/>
        <v xml:space="preserve"> </v>
      </c>
      <c r="P11" s="2" t="e">
        <f>+VLOOKUP(I11,'Master Sheet'!A:J,9,0)</f>
        <v>#VALUE!</v>
      </c>
      <c r="Q11" s="2" t="str">
        <f t="shared" si="7"/>
        <v xml:space="preserve"> </v>
      </c>
    </row>
    <row r="12" spans="1:17" x14ac:dyDescent="0.25">
      <c r="A12" s="48"/>
      <c r="B12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2" s="2" t="str">
        <f t="shared" si="0"/>
        <v xml:space="preserve"> </v>
      </c>
      <c r="D12" s="2" t="e">
        <f t="shared" si="1"/>
        <v>#VALUE!</v>
      </c>
      <c r="E12" s="2" t="e">
        <f>INDEX('Master Sheet'!$D$2:$D$65536,B12-1)</f>
        <v>#VALUE!</v>
      </c>
      <c r="F12" s="2" t="str">
        <f t="shared" si="2"/>
        <v xml:space="preserve"> </v>
      </c>
      <c r="G12" s="2" t="str">
        <f t="shared" si="3"/>
        <v xml:space="preserve"> </v>
      </c>
      <c r="H12" s="2" t="str">
        <f t="shared" si="4"/>
        <v xml:space="preserve"> </v>
      </c>
      <c r="I12" s="2" t="e">
        <f>VLOOKUP(E12,'Master Sheet'!D:K,8,0)</f>
        <v>#VALUE!</v>
      </c>
      <c r="J12" s="2" t="e">
        <f>VLOOKUP(I12,'Master Sheet'!A:G,7,0)</f>
        <v>#VALUE!</v>
      </c>
      <c r="K12" s="2" t="e">
        <f>+VLOOKUP(I12,'Stock in Hand'!B:H,7,0)</f>
        <v>#VALUE!</v>
      </c>
      <c r="L12" s="2" t="str">
        <f t="shared" si="5"/>
        <v xml:space="preserve"> </v>
      </c>
      <c r="M12" s="2" t="e">
        <f>+VLOOKUP(I12,'Master Sheet'!A:H,8,0)</f>
        <v>#VALUE!</v>
      </c>
      <c r="N12" s="2" t="str">
        <f>IF(ISNA(VLOOKUP(F12,'Master Sheet'!A:F,6,0))," ",VLOOKUP(F12,'Master Sheet'!A:F,6,0))</f>
        <v xml:space="preserve"> </v>
      </c>
      <c r="O12" s="2" t="str">
        <f t="shared" si="6"/>
        <v xml:space="preserve"> </v>
      </c>
      <c r="P12" s="2" t="e">
        <f>+VLOOKUP(I12,'Master Sheet'!A:J,9,0)</f>
        <v>#VALUE!</v>
      </c>
      <c r="Q12" s="2" t="str">
        <f t="shared" si="7"/>
        <v xml:space="preserve"> </v>
      </c>
    </row>
    <row r="13" spans="1:17" x14ac:dyDescent="0.25">
      <c r="A13" s="48"/>
      <c r="B13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3" s="2" t="str">
        <f t="shared" si="0"/>
        <v xml:space="preserve"> </v>
      </c>
      <c r="D13" s="2" t="e">
        <f t="shared" si="1"/>
        <v>#VALUE!</v>
      </c>
      <c r="E13" s="2" t="e">
        <f>INDEX('Master Sheet'!$D$2:$D$65536,B13-1)</f>
        <v>#VALUE!</v>
      </c>
      <c r="F13" s="2" t="str">
        <f t="shared" si="2"/>
        <v xml:space="preserve"> </v>
      </c>
      <c r="G13" s="2" t="str">
        <f t="shared" si="3"/>
        <v xml:space="preserve"> </v>
      </c>
      <c r="H13" s="2" t="str">
        <f t="shared" si="4"/>
        <v xml:space="preserve"> </v>
      </c>
      <c r="I13" s="2" t="e">
        <f>VLOOKUP(E13,'Master Sheet'!D:K,8,0)</f>
        <v>#VALUE!</v>
      </c>
      <c r="J13" s="2" t="e">
        <f>VLOOKUP(I13,'Master Sheet'!A:G,7,0)</f>
        <v>#VALUE!</v>
      </c>
      <c r="K13" s="2" t="e">
        <f>+VLOOKUP(I13,'Stock in Hand'!B:H,7,0)</f>
        <v>#VALUE!</v>
      </c>
      <c r="L13" s="2" t="str">
        <f t="shared" si="5"/>
        <v xml:space="preserve"> </v>
      </c>
      <c r="M13" s="2" t="e">
        <f>+VLOOKUP(I13,'Master Sheet'!A:H,8,0)</f>
        <v>#VALUE!</v>
      </c>
      <c r="N13" s="2" t="str">
        <f>IF(ISNA(VLOOKUP(F13,'Master Sheet'!A:F,6,0))," ",VLOOKUP(F13,'Master Sheet'!A:F,6,0))</f>
        <v xml:space="preserve"> </v>
      </c>
      <c r="O13" s="2" t="str">
        <f t="shared" si="6"/>
        <v xml:space="preserve"> </v>
      </c>
      <c r="P13" s="2" t="e">
        <f>+VLOOKUP(I13,'Master Sheet'!A:J,9,0)</f>
        <v>#VALUE!</v>
      </c>
      <c r="Q13" s="2" t="str">
        <f t="shared" si="7"/>
        <v xml:space="preserve"> </v>
      </c>
    </row>
    <row r="14" spans="1:17" x14ac:dyDescent="0.25">
      <c r="A14" s="48"/>
      <c r="B14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4" s="2" t="str">
        <f t="shared" si="0"/>
        <v xml:space="preserve"> </v>
      </c>
      <c r="D14" s="2" t="e">
        <f t="shared" si="1"/>
        <v>#VALUE!</v>
      </c>
      <c r="E14" s="2" t="e">
        <f>INDEX('Master Sheet'!$D$2:$D$65536,B14-1)</f>
        <v>#VALUE!</v>
      </c>
      <c r="F14" s="2" t="str">
        <f t="shared" si="2"/>
        <v xml:space="preserve"> </v>
      </c>
      <c r="G14" s="2" t="str">
        <f t="shared" si="3"/>
        <v xml:space="preserve"> </v>
      </c>
      <c r="H14" s="2" t="str">
        <f t="shared" si="4"/>
        <v xml:space="preserve"> </v>
      </c>
      <c r="I14" s="2" t="e">
        <f>VLOOKUP(E14,'Master Sheet'!D:K,8,0)</f>
        <v>#VALUE!</v>
      </c>
      <c r="J14" s="2" t="e">
        <f>VLOOKUP(I14,'Master Sheet'!A:G,7,0)</f>
        <v>#VALUE!</v>
      </c>
      <c r="K14" s="2" t="e">
        <f>+VLOOKUP(I14,'Stock in Hand'!B:H,7,0)</f>
        <v>#VALUE!</v>
      </c>
      <c r="L14" s="2" t="str">
        <f t="shared" si="5"/>
        <v xml:space="preserve"> </v>
      </c>
      <c r="M14" s="2" t="e">
        <f>+VLOOKUP(I14,'Master Sheet'!A:H,8,0)</f>
        <v>#VALUE!</v>
      </c>
      <c r="N14" s="2" t="str">
        <f>IF(ISNA(VLOOKUP(F14,'Master Sheet'!A:F,6,0))," ",VLOOKUP(F14,'Master Sheet'!A:F,6,0))</f>
        <v xml:space="preserve"> </v>
      </c>
      <c r="O14" s="2" t="str">
        <f t="shared" si="6"/>
        <v xml:space="preserve"> </v>
      </c>
      <c r="P14" s="2" t="e">
        <f>+VLOOKUP(I14,'Master Sheet'!A:J,9,0)</f>
        <v>#VALUE!</v>
      </c>
      <c r="Q14" s="2" t="str">
        <f t="shared" si="7"/>
        <v xml:space="preserve"> </v>
      </c>
    </row>
    <row r="15" spans="1:17" x14ac:dyDescent="0.25">
      <c r="A15" s="48"/>
      <c r="B15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5" s="2" t="str">
        <f t="shared" si="0"/>
        <v xml:space="preserve"> </v>
      </c>
      <c r="D15" s="2" t="e">
        <f t="shared" si="1"/>
        <v>#VALUE!</v>
      </c>
      <c r="E15" s="2" t="e">
        <f>INDEX('Master Sheet'!$D$2:$D$65536,B15-1)</f>
        <v>#VALUE!</v>
      </c>
      <c r="F15" s="2" t="str">
        <f t="shared" si="2"/>
        <v xml:space="preserve"> </v>
      </c>
      <c r="G15" s="2" t="str">
        <f t="shared" si="3"/>
        <v xml:space="preserve"> </v>
      </c>
      <c r="H15" s="2" t="str">
        <f t="shared" si="4"/>
        <v xml:space="preserve"> </v>
      </c>
      <c r="I15" s="2" t="e">
        <f>VLOOKUP(E15,'Master Sheet'!D:K,8,0)</f>
        <v>#VALUE!</v>
      </c>
      <c r="J15" s="2" t="e">
        <f>VLOOKUP(I15,'Master Sheet'!A:G,7,0)</f>
        <v>#VALUE!</v>
      </c>
      <c r="K15" s="2" t="e">
        <f>+VLOOKUP(I15,'Stock in Hand'!B:H,7,0)</f>
        <v>#VALUE!</v>
      </c>
      <c r="L15" s="2" t="str">
        <f t="shared" si="5"/>
        <v xml:space="preserve"> </v>
      </c>
      <c r="M15" s="2" t="e">
        <f>+VLOOKUP(I15,'Master Sheet'!A:H,8,0)</f>
        <v>#VALUE!</v>
      </c>
      <c r="N15" s="2" t="str">
        <f>IF(ISNA(VLOOKUP(F15,'Master Sheet'!A:F,6,0))," ",VLOOKUP(F15,'Master Sheet'!A:F,6,0))</f>
        <v xml:space="preserve"> </v>
      </c>
      <c r="O15" s="2" t="str">
        <f t="shared" si="6"/>
        <v xml:space="preserve"> </v>
      </c>
      <c r="P15" s="2" t="e">
        <f>+VLOOKUP(I15,'Master Sheet'!A:J,9,0)</f>
        <v>#VALUE!</v>
      </c>
      <c r="Q15" s="2" t="str">
        <f t="shared" si="7"/>
        <v xml:space="preserve"> </v>
      </c>
    </row>
    <row r="16" spans="1:17" x14ac:dyDescent="0.25">
      <c r="B16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6" s="2" t="str">
        <f t="shared" si="0"/>
        <v xml:space="preserve"> </v>
      </c>
      <c r="D16" s="2" t="e">
        <f t="shared" si="1"/>
        <v>#VALUE!</v>
      </c>
      <c r="E16" s="2" t="e">
        <f>INDEX('Master Sheet'!$D$2:$D$65536,B16-1)</f>
        <v>#VALUE!</v>
      </c>
      <c r="F16" s="2" t="str">
        <f t="shared" si="2"/>
        <v xml:space="preserve"> </v>
      </c>
      <c r="G16" s="2" t="str">
        <f t="shared" si="3"/>
        <v xml:space="preserve"> </v>
      </c>
      <c r="H16" s="2" t="str">
        <f t="shared" si="4"/>
        <v xml:space="preserve"> </v>
      </c>
      <c r="I16" s="2" t="e">
        <f>VLOOKUP(E16,'Master Sheet'!D:K,8,0)</f>
        <v>#VALUE!</v>
      </c>
      <c r="J16" s="2" t="e">
        <f>VLOOKUP(I16,'Master Sheet'!A:G,7,0)</f>
        <v>#VALUE!</v>
      </c>
      <c r="K16" s="2" t="e">
        <f>+VLOOKUP(I16,'Stock in Hand'!B:H,7,0)</f>
        <v>#VALUE!</v>
      </c>
      <c r="L16" s="2" t="str">
        <f t="shared" si="5"/>
        <v xml:space="preserve"> </v>
      </c>
      <c r="M16" s="2" t="e">
        <f>+VLOOKUP(I16,'Master Sheet'!A:H,8,0)</f>
        <v>#VALUE!</v>
      </c>
      <c r="N16" s="2" t="str">
        <f>IF(ISNA(VLOOKUP(F16,'Master Sheet'!A:F,6,0))," ",VLOOKUP(F16,'Master Sheet'!A:F,6,0))</f>
        <v xml:space="preserve"> </v>
      </c>
      <c r="O16" s="2" t="str">
        <f t="shared" si="6"/>
        <v xml:space="preserve"> </v>
      </c>
      <c r="P16" s="2" t="e">
        <f>+VLOOKUP(I16,'Master Sheet'!A:J,9,0)</f>
        <v>#VALUE!</v>
      </c>
      <c r="Q16" s="2" t="str">
        <f t="shared" si="7"/>
        <v xml:space="preserve"> </v>
      </c>
    </row>
    <row r="17" spans="2:17" x14ac:dyDescent="0.25">
      <c r="B17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7" s="2" t="str">
        <f t="shared" si="0"/>
        <v xml:space="preserve"> </v>
      </c>
      <c r="D17" s="2" t="e">
        <f t="shared" si="1"/>
        <v>#VALUE!</v>
      </c>
      <c r="E17" s="2" t="e">
        <f>INDEX('Master Sheet'!$D$2:$D$65536,B17-1)</f>
        <v>#VALUE!</v>
      </c>
      <c r="F17" s="2" t="str">
        <f t="shared" si="2"/>
        <v xml:space="preserve"> </v>
      </c>
      <c r="G17" s="2" t="str">
        <f t="shared" si="3"/>
        <v xml:space="preserve"> </v>
      </c>
      <c r="H17" s="2" t="str">
        <f t="shared" si="4"/>
        <v xml:space="preserve"> </v>
      </c>
      <c r="I17" s="2" t="e">
        <f>VLOOKUP(E17,'Master Sheet'!D:K,8,0)</f>
        <v>#VALUE!</v>
      </c>
      <c r="J17" s="2" t="e">
        <f>VLOOKUP(I17,'Master Sheet'!A:G,7,0)</f>
        <v>#VALUE!</v>
      </c>
      <c r="K17" s="2" t="e">
        <f>+VLOOKUP(I17,'Stock in Hand'!B:H,7,0)</f>
        <v>#VALUE!</v>
      </c>
      <c r="L17" s="2" t="str">
        <f t="shared" si="5"/>
        <v xml:space="preserve"> </v>
      </c>
      <c r="M17" s="2" t="e">
        <f>+VLOOKUP(I17,'Master Sheet'!A:H,8,0)</f>
        <v>#VALUE!</v>
      </c>
      <c r="N17" s="2" t="str">
        <f>IF(ISNA(VLOOKUP(F17,'Master Sheet'!A:F,6,0))," ",VLOOKUP(F17,'Master Sheet'!A:F,6,0))</f>
        <v xml:space="preserve"> </v>
      </c>
      <c r="O17" s="2" t="str">
        <f t="shared" si="6"/>
        <v xml:space="preserve"> </v>
      </c>
      <c r="P17" s="2" t="e">
        <f>+VLOOKUP(I17,'Master Sheet'!A:J,9,0)</f>
        <v>#VALUE!</v>
      </c>
      <c r="Q17" s="2" t="str">
        <f t="shared" si="7"/>
        <v xml:space="preserve"> </v>
      </c>
    </row>
    <row r="18" spans="2:17" x14ac:dyDescent="0.25">
      <c r="B18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8" s="2" t="str">
        <f t="shared" si="0"/>
        <v xml:space="preserve"> </v>
      </c>
      <c r="D18" s="2" t="e">
        <f t="shared" si="1"/>
        <v>#VALUE!</v>
      </c>
      <c r="E18" s="2" t="e">
        <f>INDEX('Master Sheet'!$D$2:$D$65536,B18-1)</f>
        <v>#VALUE!</v>
      </c>
      <c r="F18" s="2" t="str">
        <f t="shared" si="2"/>
        <v xml:space="preserve"> </v>
      </c>
      <c r="G18" s="2" t="str">
        <f t="shared" si="3"/>
        <v xml:space="preserve"> </v>
      </c>
      <c r="H18" s="2" t="str">
        <f t="shared" si="4"/>
        <v xml:space="preserve"> </v>
      </c>
      <c r="I18" s="2" t="e">
        <f>VLOOKUP(E18,'Master Sheet'!D:K,8,0)</f>
        <v>#VALUE!</v>
      </c>
      <c r="J18" s="2" t="e">
        <f>VLOOKUP(I18,'Master Sheet'!A:G,7,0)</f>
        <v>#VALUE!</v>
      </c>
      <c r="K18" s="2" t="e">
        <f>+VLOOKUP(I18,'Stock in Hand'!B:H,7,0)</f>
        <v>#VALUE!</v>
      </c>
      <c r="L18" s="2" t="str">
        <f t="shared" si="5"/>
        <v xml:space="preserve"> </v>
      </c>
      <c r="M18" s="2" t="e">
        <f>+VLOOKUP(I18,'Master Sheet'!A:H,8,0)</f>
        <v>#VALUE!</v>
      </c>
      <c r="N18" s="2" t="str">
        <f>IF(ISNA(VLOOKUP(F18,'Master Sheet'!A:F,6,0))," ",VLOOKUP(F18,'Master Sheet'!A:F,6,0))</f>
        <v xml:space="preserve"> </v>
      </c>
      <c r="O18" s="2" t="str">
        <f t="shared" si="6"/>
        <v xml:space="preserve"> </v>
      </c>
      <c r="P18" s="2" t="e">
        <f>+VLOOKUP(I18,'Master Sheet'!A:J,9,0)</f>
        <v>#VALUE!</v>
      </c>
      <c r="Q18" s="2" t="str">
        <f t="shared" si="7"/>
        <v xml:space="preserve"> </v>
      </c>
    </row>
    <row r="19" spans="2:17" x14ac:dyDescent="0.25">
      <c r="B19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19" s="2" t="str">
        <f t="shared" si="0"/>
        <v xml:space="preserve"> </v>
      </c>
      <c r="D19" s="2" t="e">
        <f t="shared" si="1"/>
        <v>#VALUE!</v>
      </c>
      <c r="E19" s="2" t="e">
        <f>INDEX('Master Sheet'!$D$2:$D$65536,B19-1)</f>
        <v>#VALUE!</v>
      </c>
      <c r="F19" s="2" t="str">
        <f t="shared" si="2"/>
        <v xml:space="preserve"> </v>
      </c>
      <c r="G19" s="2" t="str">
        <f t="shared" si="3"/>
        <v xml:space="preserve"> </v>
      </c>
      <c r="H19" s="2" t="str">
        <f t="shared" si="4"/>
        <v xml:space="preserve"> </v>
      </c>
      <c r="I19" s="2" t="e">
        <f>VLOOKUP(E19,'Master Sheet'!D:K,8,0)</f>
        <v>#VALUE!</v>
      </c>
      <c r="J19" s="2" t="e">
        <f>VLOOKUP(I19,'Master Sheet'!A:G,7,0)</f>
        <v>#VALUE!</v>
      </c>
      <c r="K19" s="2" t="e">
        <f>+VLOOKUP(I19,'Stock in Hand'!B:H,7,0)</f>
        <v>#VALUE!</v>
      </c>
      <c r="L19" s="2" t="str">
        <f t="shared" si="5"/>
        <v xml:space="preserve"> </v>
      </c>
      <c r="M19" s="2" t="e">
        <f>+VLOOKUP(I19,'Master Sheet'!A:H,8,0)</f>
        <v>#VALUE!</v>
      </c>
      <c r="N19" s="2" t="str">
        <f>IF(ISNA(VLOOKUP(F19,'Master Sheet'!A:F,6,0))," ",VLOOKUP(F19,'Master Sheet'!A:F,6,0))</f>
        <v xml:space="preserve"> </v>
      </c>
      <c r="O19" s="2" t="str">
        <f t="shared" si="6"/>
        <v xml:space="preserve"> </v>
      </c>
      <c r="P19" s="2" t="e">
        <f>+VLOOKUP(I19,'Master Sheet'!A:J,9,0)</f>
        <v>#VALUE!</v>
      </c>
      <c r="Q19" s="2" t="str">
        <f t="shared" si="7"/>
        <v xml:space="preserve"> </v>
      </c>
    </row>
    <row r="20" spans="2:17" x14ac:dyDescent="0.25">
      <c r="B20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20" s="2" t="str">
        <f t="shared" si="0"/>
        <v xml:space="preserve"> </v>
      </c>
      <c r="D20" s="2" t="e">
        <f t="shared" si="1"/>
        <v>#VALUE!</v>
      </c>
      <c r="E20" s="2" t="e">
        <f>INDEX('Master Sheet'!$D$2:$D$65536,B20-1)</f>
        <v>#VALUE!</v>
      </c>
      <c r="F20" s="2" t="str">
        <f t="shared" si="2"/>
        <v xml:space="preserve"> </v>
      </c>
      <c r="G20" s="2" t="str">
        <f t="shared" si="3"/>
        <v xml:space="preserve"> </v>
      </c>
      <c r="H20" s="2" t="str">
        <f t="shared" si="4"/>
        <v xml:space="preserve"> </v>
      </c>
      <c r="I20" s="2" t="e">
        <f>VLOOKUP(E20,'Master Sheet'!D:K,8,0)</f>
        <v>#VALUE!</v>
      </c>
      <c r="J20" s="2" t="e">
        <f>VLOOKUP(I20,'Master Sheet'!A:G,7,0)</f>
        <v>#VALUE!</v>
      </c>
      <c r="K20" s="2" t="e">
        <f>+VLOOKUP(I20,'Stock in Hand'!B:H,7,0)</f>
        <v>#VALUE!</v>
      </c>
      <c r="L20" s="2" t="str">
        <f t="shared" si="5"/>
        <v xml:space="preserve"> </v>
      </c>
      <c r="M20" s="2" t="e">
        <f>+VLOOKUP(I20,'Master Sheet'!A:H,8,0)</f>
        <v>#VALUE!</v>
      </c>
      <c r="N20" s="2" t="str">
        <f>IF(ISNA(VLOOKUP(F20,'Master Sheet'!A:F,6,0))," ",VLOOKUP(F20,'Master Sheet'!A:F,6,0))</f>
        <v xml:space="preserve"> </v>
      </c>
      <c r="O20" s="2" t="str">
        <f t="shared" si="6"/>
        <v xml:space="preserve"> </v>
      </c>
      <c r="P20" s="2" t="e">
        <f>+VLOOKUP(I20,'Master Sheet'!A:J,9,0)</f>
        <v>#VALUE!</v>
      </c>
      <c r="Q20" s="2" t="str">
        <f t="shared" si="7"/>
        <v xml:space="preserve"> </v>
      </c>
    </row>
    <row r="21" spans="2:17" x14ac:dyDescent="0.25">
      <c r="B21" s="2" t="e">
        <f>SMALL(IF(FREQUENCY(IF(ISERROR(SEARCH(TRANSPOSE($A$2),'Master Sheet'!$D$2:$D$65536)),"",ROW('Master Sheet'!$D$2:$D$65536)-MIN(ROW('Master Sheet'!$D$2:$D$65536))+1),ROW('Master Sheet'!$D$2:$D$65536)-MIN(ROW('Master Sheet'!$D$2:$D$65536))+1)=ROWS($A$2),ROW('Master Sheet'!$D$2:$D$65536),""),ROW()-1)</f>
        <v>#VALUE!</v>
      </c>
      <c r="C21" s="2" t="str">
        <f t="shared" si="0"/>
        <v xml:space="preserve"> </v>
      </c>
      <c r="D21" s="2" t="e">
        <f t="shared" si="1"/>
        <v>#VALUE!</v>
      </c>
      <c r="E21" s="2" t="e">
        <f>INDEX('Master Sheet'!$D$2:$D$65536,B21-1)</f>
        <v>#VALUE!</v>
      </c>
      <c r="F21" s="2" t="str">
        <f t="shared" si="2"/>
        <v xml:space="preserve"> </v>
      </c>
      <c r="G21" s="2" t="str">
        <f t="shared" si="3"/>
        <v xml:space="preserve"> </v>
      </c>
      <c r="H21" s="2" t="str">
        <f t="shared" si="4"/>
        <v xml:space="preserve"> </v>
      </c>
      <c r="I21" s="2" t="e">
        <f>VLOOKUP(E21,'Master Sheet'!D:K,8,0)</f>
        <v>#VALUE!</v>
      </c>
      <c r="J21" s="2" t="e">
        <f>VLOOKUP(I21,'Master Sheet'!A:G,7,0)</f>
        <v>#VALUE!</v>
      </c>
      <c r="K21" s="2" t="e">
        <f>+VLOOKUP(I21,'Stock in Hand'!B:H,7,0)</f>
        <v>#VALUE!</v>
      </c>
      <c r="L21" s="2" t="str">
        <f t="shared" si="5"/>
        <v xml:space="preserve"> </v>
      </c>
      <c r="M21" s="2" t="e">
        <f>+VLOOKUP(I21,'Master Sheet'!A:H,8,0)</f>
        <v>#VALUE!</v>
      </c>
      <c r="N21" s="2" t="str">
        <f>IF(ISNA(VLOOKUP(F21,'Master Sheet'!A:F,6,0))," ",VLOOKUP(F21,'Master Sheet'!A:F,6,0))</f>
        <v xml:space="preserve"> </v>
      </c>
      <c r="O21" s="2" t="str">
        <f t="shared" si="6"/>
        <v xml:space="preserve"> </v>
      </c>
      <c r="P21" s="2" t="e">
        <f>+VLOOKUP(I21,'Master Sheet'!A:J,9,0)</f>
        <v>#VALUE!</v>
      </c>
      <c r="Q21" s="2" t="str">
        <f t="shared" si="7"/>
        <v xml:space="preserve"> </v>
      </c>
    </row>
  </sheetData>
  <mergeCells count="1">
    <mergeCell ref="A2:A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"/>
  <sheetViews>
    <sheetView workbookViewId="0">
      <selection activeCell="E6" sqref="E6"/>
    </sheetView>
  </sheetViews>
  <sheetFormatPr defaultColWidth="27.85546875" defaultRowHeight="15" x14ac:dyDescent="0.25"/>
  <cols>
    <col min="1" max="1" width="10.5703125" style="1" bestFit="1" customWidth="1"/>
    <col min="2" max="2" width="14.28515625" style="1" bestFit="1" customWidth="1"/>
    <col min="3" max="3" width="10.28515625" style="1" bestFit="1" customWidth="1"/>
    <col min="4" max="4" width="17.85546875" style="1" customWidth="1"/>
    <col min="5" max="5" width="10" style="1" customWidth="1"/>
    <col min="6" max="6" width="7.7109375" style="1" bestFit="1" customWidth="1"/>
    <col min="7" max="7" width="8.5703125" style="1" bestFit="1" customWidth="1"/>
    <col min="8" max="8" width="14.28515625" style="1" bestFit="1" customWidth="1"/>
    <col min="9" max="9" width="8.85546875" style="1" bestFit="1" customWidth="1"/>
    <col min="10" max="10" width="6.85546875" style="1" bestFit="1" customWidth="1"/>
    <col min="11" max="11" width="11.5703125" style="1" bestFit="1" customWidth="1"/>
    <col min="12" max="16384" width="27.85546875" style="1"/>
  </cols>
  <sheetData>
    <row r="1" spans="1:12" x14ac:dyDescent="0.25">
      <c r="A1" s="29" t="s">
        <v>23</v>
      </c>
      <c r="B1" s="29" t="s">
        <v>24</v>
      </c>
      <c r="C1" s="30" t="s">
        <v>0</v>
      </c>
      <c r="D1" s="30" t="s">
        <v>3</v>
      </c>
      <c r="E1" s="31" t="s">
        <v>6</v>
      </c>
      <c r="F1" s="32" t="s">
        <v>21</v>
      </c>
      <c r="G1" s="33" t="s">
        <v>25</v>
      </c>
      <c r="H1" s="30" t="s">
        <v>26</v>
      </c>
      <c r="I1" s="31" t="s">
        <v>27</v>
      </c>
      <c r="J1" s="34" t="s">
        <v>28</v>
      </c>
      <c r="K1" s="34" t="s">
        <v>29</v>
      </c>
      <c r="L1" s="35"/>
    </row>
    <row r="2" spans="1:12" x14ac:dyDescent="0.25">
      <c r="A2" s="3">
        <v>23575</v>
      </c>
      <c r="B2" s="4">
        <v>40389</v>
      </c>
      <c r="C2" s="5" t="s">
        <v>41</v>
      </c>
      <c r="D2" s="1" t="str">
        <f>+IF(ISNA(VLOOKUP(C2,'Master Sheet'!A:D,4,0))," ",VLOOKUP(C2,'Master Sheet'!A:D,4,0))</f>
        <v xml:space="preserve"> </v>
      </c>
      <c r="E2" s="1" t="str">
        <f>IF(ISNA(VLOOKUP(C2,'Master Sheet'!A:G,7,0))," ",VLOOKUP(C2,'Master Sheet'!A:G,7,0))</f>
        <v xml:space="preserve"> </v>
      </c>
      <c r="F2" s="28">
        <v>638</v>
      </c>
      <c r="G2" s="6">
        <v>4</v>
      </c>
      <c r="H2" s="4" t="s">
        <v>42</v>
      </c>
      <c r="I2" s="7"/>
      <c r="J2" s="8">
        <v>111</v>
      </c>
      <c r="K2" s="8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"/>
  <sheetViews>
    <sheetView workbookViewId="0">
      <selection activeCell="D12" sqref="D12"/>
    </sheetView>
  </sheetViews>
  <sheetFormatPr defaultRowHeight="15" x14ac:dyDescent="0.25"/>
  <cols>
    <col min="1" max="1" width="9.140625" style="2"/>
    <col min="2" max="2" width="11.42578125" style="2" bestFit="1" customWidth="1"/>
    <col min="3" max="3" width="9.140625" style="2"/>
    <col min="4" max="4" width="38.85546875" style="2" customWidth="1"/>
    <col min="5" max="16384" width="9.140625" style="2"/>
  </cols>
  <sheetData>
    <row r="1" spans="1:8" x14ac:dyDescent="0.25">
      <c r="A1" s="36" t="s">
        <v>30</v>
      </c>
      <c r="B1" s="37" t="s">
        <v>31</v>
      </c>
      <c r="C1" s="38" t="s">
        <v>0</v>
      </c>
      <c r="D1" s="39" t="s">
        <v>3</v>
      </c>
      <c r="E1" s="40" t="s">
        <v>6</v>
      </c>
      <c r="F1" s="41" t="s">
        <v>25</v>
      </c>
      <c r="G1" s="42" t="s">
        <v>32</v>
      </c>
      <c r="H1" s="43" t="s">
        <v>27</v>
      </c>
    </row>
    <row r="2" spans="1:8" x14ac:dyDescent="0.25">
      <c r="A2" s="2">
        <v>123</v>
      </c>
      <c r="B2" s="2" t="s">
        <v>43</v>
      </c>
      <c r="D2" s="2" t="str">
        <f>+IF(ISNA(VLOOKUP(C2,'Master Sheet'!A:D,4,0))," ",VLOOKUP(C2,'Master Sheet'!A:D,4,0))</f>
        <v xml:space="preserve"> </v>
      </c>
      <c r="E2" s="2" t="str">
        <f>IF(ISNA(VLOOKUP(C2,'Master Sheet'!A:G,7,0))," ",VLOOKUP(C2,'Master Sheet'!A:G,7,0))</f>
        <v xml:space="preserve">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"/>
  <sheetViews>
    <sheetView workbookViewId="0">
      <selection activeCell="C8" sqref="C8"/>
    </sheetView>
  </sheetViews>
  <sheetFormatPr defaultRowHeight="15" x14ac:dyDescent="0.25"/>
  <cols>
    <col min="1" max="1" width="13" style="1" customWidth="1"/>
    <col min="2" max="2" width="12.28515625" style="1" bestFit="1" customWidth="1"/>
    <col min="3" max="3" width="30.7109375" style="1" bestFit="1" customWidth="1"/>
    <col min="4" max="4" width="7" style="1" bestFit="1" customWidth="1"/>
    <col min="5" max="5" width="17.7109375" style="1" bestFit="1" customWidth="1"/>
    <col min="6" max="6" width="11.42578125" style="1" bestFit="1" customWidth="1"/>
    <col min="7" max="7" width="8.5703125" style="1" bestFit="1" customWidth="1"/>
    <col min="8" max="8" width="16.7109375" style="1" bestFit="1" customWidth="1"/>
    <col min="9" max="9" width="14.85546875" style="1" bestFit="1" customWidth="1"/>
    <col min="10" max="10" width="12.42578125" style="1" bestFit="1" customWidth="1"/>
    <col min="11" max="11" width="19.85546875" style="1" bestFit="1" customWidth="1"/>
    <col min="12" max="12" width="16.7109375" style="1" bestFit="1" customWidth="1"/>
    <col min="13" max="16384" width="9.140625" style="1"/>
  </cols>
  <sheetData>
    <row r="1" spans="1:12" ht="15.75" x14ac:dyDescent="0.25">
      <c r="A1" s="44" t="s">
        <v>33</v>
      </c>
      <c r="B1" s="44" t="s">
        <v>0</v>
      </c>
      <c r="C1" s="44" t="s">
        <v>3</v>
      </c>
      <c r="D1" s="44" t="s">
        <v>16</v>
      </c>
      <c r="E1" s="45" t="s">
        <v>4</v>
      </c>
      <c r="F1" s="45" t="s">
        <v>34</v>
      </c>
      <c r="G1" s="45" t="s">
        <v>35</v>
      </c>
      <c r="H1" s="45" t="s">
        <v>36</v>
      </c>
      <c r="I1" s="44" t="s">
        <v>27</v>
      </c>
      <c r="J1" s="46" t="s">
        <v>5</v>
      </c>
      <c r="K1" s="46" t="s">
        <v>37</v>
      </c>
      <c r="L1" s="47" t="s">
        <v>7</v>
      </c>
    </row>
    <row r="2" spans="1:12" x14ac:dyDescent="0.25">
      <c r="A2" s="1" t="str">
        <f>IF(ISTEXT('Master Sheet'!C2),'Master Sheet'!C2," ")</f>
        <v>Electrical</v>
      </c>
      <c r="B2" s="1" t="str">
        <f>+'Master Sheet'!A2</f>
        <v>ELEC0001</v>
      </c>
      <c r="C2" s="1" t="str">
        <f>IF(ISTEXT('Master Sheet'!D2),'Master Sheet'!D2," ")</f>
        <v>5 in 1 combined with Box 16 Amp</v>
      </c>
      <c r="D2" s="1" t="str">
        <f>IF(ISTEXT('Master Sheet'!G2),'Master Sheet'!G2," ")</f>
        <v>Nos</v>
      </c>
      <c r="E2" s="1">
        <f>'Master Sheet'!E2</f>
        <v>2</v>
      </c>
      <c r="F2" s="1">
        <f>IF(ISNA(SUMIF(Received!C:C,B2,Received!G:G))," ",SUMIF(Received!C:C,B2,Received!G:G))</f>
        <v>0</v>
      </c>
      <c r="G2" s="1">
        <f>IF(ISTEXT(SUMIF(Issued!C:C,B2,Issued!F:F))," ",SUMIF(Issued!C:C,B2,Issued!F:F))</f>
        <v>0</v>
      </c>
      <c r="H2" s="1">
        <f>IF(ISTEXT(E2+F2-G2)," ",E2+F2-G2)</f>
        <v>2</v>
      </c>
      <c r="I2" s="1" t="str">
        <f>IF(H2&lt;L2,"Please Order","Sufficient Stock")</f>
        <v>Sufficient Stock</v>
      </c>
      <c r="J2" s="1">
        <f>+'Master Sheet'!F2</f>
        <v>110</v>
      </c>
      <c r="K2" s="1">
        <f>+H2*J2</f>
        <v>220</v>
      </c>
      <c r="L2" s="1">
        <f>+'Master Sheet'!H2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 Sheet</vt:lpstr>
      <vt:lpstr>Query</vt:lpstr>
      <vt:lpstr>Received</vt:lpstr>
      <vt:lpstr>Issued</vt:lpstr>
      <vt:lpstr>Stock in Hand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VikNik</dc:creator>
  <cp:lastModifiedBy>VikNik</cp:lastModifiedBy>
  <dcterms:created xsi:type="dcterms:W3CDTF">2014-03-27T18:19:30Z</dcterms:created>
  <dcterms:modified xsi:type="dcterms:W3CDTF">2014-03-29T17:02:55Z</dcterms:modified>
</cp:coreProperties>
</file>